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embeddings/oleObject8.bin" ContentType="application/vnd.openxmlformats-officedocument.oleObject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embeddings/oleObject4.bin" ContentType="application/vnd.openxmlformats-officedocument.oleObject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mbeddings/oleObject9.bin" ContentType="application/vnd.openxmlformats-officedocument.oleObject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embeddings/oleObject5.bin" ContentType="application/vnd.openxmlformats-officedocument.oleObject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harts/chart3.xml" ContentType="application/vnd.openxmlformats-officedocument.drawingml.char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20" yWindow="720" windowWidth="10920" windowHeight="5730" tabRatio="731" firstSheet="17" activeTab="21"/>
  </bookViews>
  <sheets>
    <sheet name="Title" sheetId="33" r:id="rId1"/>
    <sheet name="daily_weather_data" sheetId="1" r:id="rId2"/>
    <sheet name="consolidated_soil_moisture_TDR" sheetId="39" r:id="rId3"/>
    <sheet name="soil_moisture_mungbean" sheetId="30" r:id="rId4"/>
    <sheet name="Soil moisture_wheat" sheetId="32" r:id="rId5"/>
    <sheet name="Field_Capacity" sheetId="17" r:id="rId6"/>
    <sheet name="infiltration_rate" sheetId="19" r:id="rId7"/>
    <sheet name="soil_bulk_density" sheetId="11" r:id="rId8"/>
    <sheet name="soil_chemical_analyses" sheetId="12" r:id="rId9"/>
    <sheet name="Groundwater_level" sheetId="4" r:id="rId10"/>
    <sheet name="GW_Fall_2015" sheetId="36" r:id="rId11"/>
    <sheet name="crop_phenology_mungbean" sheetId="5" r:id="rId12"/>
    <sheet name="crop_phenology_wheat" sheetId="35" r:id="rId13"/>
    <sheet name="irrigation_regime" sheetId="9" r:id="rId14"/>
    <sheet name="farming practic" sheetId="16" r:id="rId15"/>
    <sheet name="yield_mungbean" sheetId="18" r:id="rId16"/>
    <sheet name="Biomass_mungbean" sheetId="28" r:id="rId17"/>
    <sheet name="LAI_mungbean" sheetId="29" r:id="rId18"/>
    <sheet name="Economic_assess_mungbean" sheetId="34" r:id="rId19"/>
    <sheet name="Kc_mungbean" sheetId="40" r:id="rId20"/>
    <sheet name="ET_Yield_Water_Productivity" sheetId="41" r:id="rId21"/>
    <sheet name="calibration_07_08_2015" sheetId="42" r:id="rId22"/>
    <sheet name="Sheet1" sheetId="38" r:id="rId23"/>
  </sheets>
  <definedNames>
    <definedName name="_xlnm._FilterDatabase" localSheetId="12" hidden="1">crop_phenology_wheat!$A$6:$I$48</definedName>
  </definedNames>
  <calcPr calcId="125725"/>
</workbook>
</file>

<file path=xl/calcChain.xml><?xml version="1.0" encoding="utf-8"?>
<calcChain xmlns="http://schemas.openxmlformats.org/spreadsheetml/2006/main">
  <c r="U77" i="42"/>
  <c r="T77"/>
  <c r="T76"/>
  <c r="U76" s="1"/>
  <c r="U75"/>
  <c r="T75"/>
  <c r="T74"/>
  <c r="U74" s="1"/>
  <c r="U73"/>
  <c r="T73"/>
  <c r="T72"/>
  <c r="U72" s="1"/>
  <c r="U71"/>
  <c r="T71"/>
  <c r="T70"/>
  <c r="U70" s="1"/>
  <c r="U69"/>
  <c r="T69"/>
  <c r="T68"/>
  <c r="U68" s="1"/>
  <c r="U67"/>
  <c r="T67"/>
  <c r="T66"/>
  <c r="U66" s="1"/>
  <c r="U65"/>
  <c r="T65"/>
  <c r="T64"/>
  <c r="U64" s="1"/>
  <c r="U63"/>
  <c r="T63"/>
  <c r="T62"/>
  <c r="U62" s="1"/>
  <c r="U61"/>
  <c r="T61"/>
  <c r="T60"/>
  <c r="U60" s="1"/>
  <c r="U59"/>
  <c r="T59"/>
  <c r="T58"/>
  <c r="U58" s="1"/>
  <c r="U57"/>
  <c r="T57"/>
  <c r="T56"/>
  <c r="U56" s="1"/>
  <c r="U55"/>
  <c r="T55"/>
  <c r="T54"/>
  <c r="U54" s="1"/>
  <c r="U53"/>
  <c r="T53"/>
  <c r="T52"/>
  <c r="U52" s="1"/>
  <c r="U51"/>
  <c r="T51"/>
  <c r="T50"/>
  <c r="U50" s="1"/>
  <c r="U49"/>
  <c r="T49"/>
  <c r="T48"/>
  <c r="U48" s="1"/>
  <c r="U47"/>
  <c r="T47"/>
  <c r="T46"/>
  <c r="U46" s="1"/>
  <c r="U45"/>
  <c r="T45"/>
  <c r="T44"/>
  <c r="U44" s="1"/>
  <c r="U43"/>
  <c r="T43"/>
  <c r="T42"/>
  <c r="U42" s="1"/>
  <c r="T37"/>
  <c r="H12" i="41"/>
  <c r="G12"/>
  <c r="E12"/>
  <c r="I11"/>
  <c r="I10"/>
  <c r="I9"/>
  <c r="I12" s="1"/>
  <c r="H8"/>
  <c r="G8"/>
  <c r="E8"/>
  <c r="I7"/>
  <c r="I8" s="1"/>
  <c r="I6"/>
  <c r="I5"/>
  <c r="A66" i="40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65"/>
  <c r="T62"/>
  <c r="J62"/>
  <c r="S62" s="1"/>
  <c r="I62"/>
  <c r="G62"/>
  <c r="E62"/>
  <c r="J60"/>
  <c r="I60"/>
  <c r="G60"/>
  <c r="E60"/>
  <c r="AF59"/>
  <c r="AD59"/>
  <c r="T59"/>
  <c r="S59"/>
  <c r="I59"/>
  <c r="G59"/>
  <c r="E59"/>
  <c r="AF58"/>
  <c r="AG57"/>
  <c r="AF57"/>
  <c r="AF56"/>
  <c r="T56"/>
  <c r="S56"/>
  <c r="I56"/>
  <c r="G56"/>
  <c r="E56"/>
  <c r="T55"/>
  <c r="S55"/>
  <c r="I55"/>
  <c r="G55"/>
  <c r="E55"/>
  <c r="AI54"/>
  <c r="T53"/>
  <c r="J53"/>
  <c r="S53" s="1"/>
  <c r="I53"/>
  <c r="G53"/>
  <c r="E53"/>
  <c r="AJ52"/>
  <c r="AJ51"/>
  <c r="AJ50"/>
  <c r="AJ49"/>
  <c r="AJ48"/>
  <c r="AJ47"/>
  <c r="AJ46"/>
  <c r="AJ45"/>
  <c r="T45"/>
  <c r="I45"/>
  <c r="G45"/>
  <c r="E45"/>
  <c r="J45" s="1"/>
  <c r="S45" s="1"/>
  <c r="AJ44"/>
  <c r="T44"/>
  <c r="I44"/>
  <c r="G44"/>
  <c r="E44"/>
  <c r="J44" s="1"/>
  <c r="S44" s="1"/>
  <c r="AJ43"/>
  <c r="I43"/>
  <c r="G43"/>
  <c r="E43"/>
  <c r="J43" s="1"/>
  <c r="S43" s="1"/>
  <c r="AJ42"/>
  <c r="J42"/>
  <c r="I42"/>
  <c r="G42"/>
  <c r="E42"/>
  <c r="AJ41"/>
  <c r="T41"/>
  <c r="I41"/>
  <c r="G41"/>
  <c r="E41"/>
  <c r="J41" s="1"/>
  <c r="S41" s="1"/>
  <c r="AJ40"/>
  <c r="AJ39"/>
  <c r="T39"/>
  <c r="S39"/>
  <c r="I39"/>
  <c r="G39"/>
  <c r="E39"/>
  <c r="AJ38"/>
  <c r="T38"/>
  <c r="I38"/>
  <c r="G38"/>
  <c r="E38"/>
  <c r="J38" s="1"/>
  <c r="S38" s="1"/>
  <c r="AJ37"/>
  <c r="AJ36"/>
  <c r="I34"/>
  <c r="G34"/>
  <c r="E34"/>
  <c r="I32"/>
  <c r="G32"/>
  <c r="E32"/>
  <c r="X31"/>
  <c r="T31"/>
  <c r="J31"/>
  <c r="S31" s="1"/>
  <c r="I31"/>
  <c r="G31"/>
  <c r="E31"/>
  <c r="T30"/>
  <c r="S30"/>
  <c r="I30"/>
  <c r="G30"/>
  <c r="E30"/>
  <c r="T29"/>
  <c r="S29"/>
  <c r="I29"/>
  <c r="G29"/>
  <c r="E29"/>
  <c r="J29" s="1"/>
  <c r="I28"/>
  <c r="G28"/>
  <c r="E28"/>
  <c r="I27"/>
  <c r="G27"/>
  <c r="E27"/>
  <c r="T25"/>
  <c r="S25"/>
  <c r="T24"/>
  <c r="S24"/>
  <c r="I24"/>
  <c r="G24"/>
  <c r="E24"/>
  <c r="I23"/>
  <c r="G23"/>
  <c r="E23"/>
  <c r="J23" s="1"/>
  <c r="S23" s="1"/>
  <c r="T22"/>
  <c r="I22"/>
  <c r="G22"/>
  <c r="E22"/>
  <c r="J22" s="1"/>
  <c r="S22" s="1"/>
  <c r="T21"/>
  <c r="I21"/>
  <c r="G21"/>
  <c r="E21"/>
  <c r="J21" s="1"/>
  <c r="S21" s="1"/>
  <c r="I20"/>
  <c r="G20"/>
  <c r="E20"/>
  <c r="I16"/>
  <c r="G16"/>
  <c r="E16"/>
  <c r="J16" s="1"/>
  <c r="S16" s="1"/>
  <c r="T15"/>
  <c r="S15"/>
  <c r="I15"/>
  <c r="G15"/>
  <c r="E15"/>
  <c r="T14"/>
  <c r="J14"/>
  <c r="S14" s="1"/>
  <c r="I14"/>
  <c r="G14"/>
  <c r="E14"/>
  <c r="J11"/>
  <c r="I11"/>
  <c r="G11"/>
  <c r="E11"/>
  <c r="T10"/>
  <c r="I10"/>
  <c r="G10"/>
  <c r="E10"/>
  <c r="J10" s="1"/>
  <c r="S10" s="1"/>
  <c r="T9"/>
  <c r="S9"/>
  <c r="E9"/>
  <c r="S8"/>
  <c r="T6"/>
  <c r="S6"/>
  <c r="I6"/>
  <c r="G6"/>
  <c r="E6"/>
  <c r="DA135" i="39"/>
  <c r="DA133"/>
  <c r="DA132"/>
  <c r="CB130"/>
  <c r="BX130"/>
  <c r="BW130"/>
  <c r="BU130"/>
  <c r="AT130"/>
  <c r="AS130"/>
  <c r="AR130"/>
  <c r="AO130"/>
  <c r="AN130"/>
  <c r="AM130"/>
  <c r="AL130"/>
  <c r="AK130"/>
  <c r="AJ130"/>
  <c r="AI130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GJ129"/>
  <c r="GF129"/>
  <c r="GB129"/>
  <c r="FX129"/>
  <c r="FV129"/>
  <c r="FT129"/>
  <c r="FP129"/>
  <c r="FL129"/>
  <c r="FH129"/>
  <c r="FD129"/>
  <c r="EZ129"/>
  <c r="ER129"/>
  <c r="EQ129"/>
  <c r="EP129"/>
  <c r="EO129"/>
  <c r="EN129"/>
  <c r="EM129"/>
  <c r="DY129"/>
  <c r="DU129"/>
  <c r="DT129"/>
  <c r="DR129"/>
  <c r="CT129"/>
  <c r="CS129"/>
  <c r="BA129"/>
  <c r="GK128"/>
  <c r="GG128"/>
  <c r="GC128"/>
  <c r="FY128"/>
  <c r="FV128"/>
  <c r="FU128"/>
  <c r="FQ128"/>
  <c r="FM128"/>
  <c r="FI128"/>
  <c r="FE128"/>
  <c r="FA128"/>
  <c r="EW128"/>
  <c r="BC128"/>
  <c r="BB128"/>
  <c r="BA128"/>
  <c r="AZ128"/>
  <c r="AY128"/>
  <c r="AW128"/>
  <c r="FY127"/>
  <c r="FV127"/>
  <c r="FU127"/>
  <c r="EW127"/>
  <c r="DZ127"/>
  <c r="DS127"/>
  <c r="DF127"/>
  <c r="DB127"/>
  <c r="CQ127"/>
  <c r="CR127" s="1"/>
  <c r="CN127"/>
  <c r="EK127" s="1"/>
  <c r="CM127"/>
  <c r="EJ127" s="1"/>
  <c r="CL127"/>
  <c r="EI127" s="1"/>
  <c r="CK127"/>
  <c r="EH127" s="1"/>
  <c r="CJ127"/>
  <c r="EG127" s="1"/>
  <c r="CI127"/>
  <c r="EF127" s="1"/>
  <c r="CH127"/>
  <c r="EE127" s="1"/>
  <c r="CG127"/>
  <c r="ED127" s="1"/>
  <c r="CF127"/>
  <c r="EC127" s="1"/>
  <c r="CE127"/>
  <c r="EB127" s="1"/>
  <c r="CD127"/>
  <c r="EA127" s="1"/>
  <c r="CC127"/>
  <c r="CA127"/>
  <c r="DX127" s="1"/>
  <c r="BZ127"/>
  <c r="DW127" s="1"/>
  <c r="BY127"/>
  <c r="DV127" s="1"/>
  <c r="BV127"/>
  <c r="BT127"/>
  <c r="DQ127" s="1"/>
  <c r="BS127"/>
  <c r="DP127" s="1"/>
  <c r="BR127"/>
  <c r="DO127" s="1"/>
  <c r="BQ127"/>
  <c r="DN127" s="1"/>
  <c r="BP127"/>
  <c r="DM127" s="1"/>
  <c r="BO127"/>
  <c r="DL127" s="1"/>
  <c r="BN127"/>
  <c r="DK127" s="1"/>
  <c r="BM127"/>
  <c r="DJ127" s="1"/>
  <c r="BL127"/>
  <c r="DI127" s="1"/>
  <c r="BK127"/>
  <c r="DH127" s="1"/>
  <c r="BJ127"/>
  <c r="DG127" s="1"/>
  <c r="BI127"/>
  <c r="BH127"/>
  <c r="DE127" s="1"/>
  <c r="BG127"/>
  <c r="DD127" s="1"/>
  <c r="BF127"/>
  <c r="DC127" s="1"/>
  <c r="BE127"/>
  <c r="BD127"/>
  <c r="DA127" s="1"/>
  <c r="BC127"/>
  <c r="CZ127" s="1"/>
  <c r="BB127"/>
  <c r="CY127" s="1"/>
  <c r="BA127"/>
  <c r="CX127" s="1"/>
  <c r="AZ127"/>
  <c r="CW127" s="1"/>
  <c r="AY127"/>
  <c r="CV127" s="1"/>
  <c r="C127"/>
  <c r="AW127" s="1"/>
  <c r="GI126"/>
  <c r="GE126"/>
  <c r="GA126"/>
  <c r="FW126"/>
  <c r="FV126"/>
  <c r="FS126"/>
  <c r="FO126"/>
  <c r="EY126"/>
  <c r="EF126"/>
  <c r="EB126"/>
  <c r="DW126"/>
  <c r="DL126"/>
  <c r="DH126"/>
  <c r="DD126"/>
  <c r="CV126"/>
  <c r="CQ126"/>
  <c r="CN126"/>
  <c r="EK126" s="1"/>
  <c r="CM126"/>
  <c r="GK129" s="1"/>
  <c r="CL126"/>
  <c r="EI126" s="1"/>
  <c r="CK126"/>
  <c r="EH126" s="1"/>
  <c r="CJ126"/>
  <c r="EG126" s="1"/>
  <c r="CI126"/>
  <c r="GG129" s="1"/>
  <c r="CH126"/>
  <c r="EE126" s="1"/>
  <c r="CG126"/>
  <c r="ED126" s="1"/>
  <c r="CF126"/>
  <c r="EC126" s="1"/>
  <c r="CE126"/>
  <c r="GC129" s="1"/>
  <c r="CD126"/>
  <c r="EA126" s="1"/>
  <c r="CC126"/>
  <c r="DZ126" s="1"/>
  <c r="CA126"/>
  <c r="FY129" s="1"/>
  <c r="BZ126"/>
  <c r="BY126"/>
  <c r="FW129" s="1"/>
  <c r="BV126"/>
  <c r="FU129" s="1"/>
  <c r="BT126"/>
  <c r="DQ126" s="1"/>
  <c r="BS126"/>
  <c r="FQ129" s="1"/>
  <c r="BR126"/>
  <c r="DO126" s="1"/>
  <c r="BQ126"/>
  <c r="DN126" s="1"/>
  <c r="BP126"/>
  <c r="DM126" s="1"/>
  <c r="BO126"/>
  <c r="FM129" s="1"/>
  <c r="BN126"/>
  <c r="DK126" s="1"/>
  <c r="BM126"/>
  <c r="DJ126" s="1"/>
  <c r="BL126"/>
  <c r="DI126" s="1"/>
  <c r="BK126"/>
  <c r="FI129" s="1"/>
  <c r="BJ126"/>
  <c r="DG126" s="1"/>
  <c r="BI126"/>
  <c r="DF126" s="1"/>
  <c r="BH126"/>
  <c r="DE126" s="1"/>
  <c r="BG126"/>
  <c r="FE129" s="1"/>
  <c r="BF126"/>
  <c r="DC126" s="1"/>
  <c r="BE126"/>
  <c r="DB126" s="1"/>
  <c r="BD126"/>
  <c r="DA126" s="1"/>
  <c r="BC126"/>
  <c r="FA129" s="1"/>
  <c r="BB126"/>
  <c r="CY126" s="1"/>
  <c r="BA126"/>
  <c r="CX126" s="1"/>
  <c r="AZ126"/>
  <c r="CW126" s="1"/>
  <c r="AY126"/>
  <c r="C126"/>
  <c r="C130" s="1"/>
  <c r="GG125"/>
  <c r="FV125"/>
  <c r="FU125"/>
  <c r="FE125"/>
  <c r="ED125"/>
  <c r="CQ125"/>
  <c r="CR125" s="1"/>
  <c r="CN125"/>
  <c r="GL128" s="1"/>
  <c r="CM125"/>
  <c r="EJ125" s="1"/>
  <c r="CL125"/>
  <c r="EI125" s="1"/>
  <c r="CK125"/>
  <c r="CJ125"/>
  <c r="GH128" s="1"/>
  <c r="CI125"/>
  <c r="EF125" s="1"/>
  <c r="CH125"/>
  <c r="EE125" s="1"/>
  <c r="CG125"/>
  <c r="GE128" s="1"/>
  <c r="CF125"/>
  <c r="GD128" s="1"/>
  <c r="CE125"/>
  <c r="EB125" s="1"/>
  <c r="CD125"/>
  <c r="EA125" s="1"/>
  <c r="CC125"/>
  <c r="CA125"/>
  <c r="FZ128" s="1"/>
  <c r="BZ125"/>
  <c r="DW125" s="1"/>
  <c r="BY125"/>
  <c r="DV125" s="1"/>
  <c r="BV125"/>
  <c r="BT125"/>
  <c r="FR128" s="1"/>
  <c r="BS125"/>
  <c r="DP125" s="1"/>
  <c r="BR125"/>
  <c r="DO125" s="1"/>
  <c r="BQ125"/>
  <c r="BP125"/>
  <c r="FN128" s="1"/>
  <c r="BO125"/>
  <c r="DL125" s="1"/>
  <c r="BN125"/>
  <c r="DK125" s="1"/>
  <c r="BM125"/>
  <c r="FK128" s="1"/>
  <c r="BL125"/>
  <c r="FJ128" s="1"/>
  <c r="BK125"/>
  <c r="DH125" s="1"/>
  <c r="BJ125"/>
  <c r="DG125" s="1"/>
  <c r="BI125"/>
  <c r="BH125"/>
  <c r="FF128" s="1"/>
  <c r="BG125"/>
  <c r="DD125" s="1"/>
  <c r="BF125"/>
  <c r="DC125" s="1"/>
  <c r="BE125"/>
  <c r="BD125"/>
  <c r="FB128" s="1"/>
  <c r="BC125"/>
  <c r="CZ125" s="1"/>
  <c r="BB125"/>
  <c r="CY125" s="1"/>
  <c r="BA125"/>
  <c r="AZ125"/>
  <c r="EX128" s="1"/>
  <c r="AY125"/>
  <c r="CV125" s="1"/>
  <c r="AW125"/>
  <c r="FZ124"/>
  <c r="FV124"/>
  <c r="CR124"/>
  <c r="CQ124"/>
  <c r="CN124"/>
  <c r="GL127" s="1"/>
  <c r="CM124"/>
  <c r="EJ124" s="1"/>
  <c r="CL124"/>
  <c r="CK124"/>
  <c r="GI127" s="1"/>
  <c r="CJ124"/>
  <c r="GH127" s="1"/>
  <c r="CI124"/>
  <c r="EF124" s="1"/>
  <c r="CH124"/>
  <c r="CG124"/>
  <c r="GE127" s="1"/>
  <c r="CF124"/>
  <c r="GD127" s="1"/>
  <c r="CE124"/>
  <c r="EB124" s="1"/>
  <c r="CD124"/>
  <c r="CC124"/>
  <c r="GA127" s="1"/>
  <c r="CA124"/>
  <c r="FZ127" s="1"/>
  <c r="BZ124"/>
  <c r="DW124" s="1"/>
  <c r="BY124"/>
  <c r="BV124"/>
  <c r="FT127" s="1"/>
  <c r="BT124"/>
  <c r="FR127" s="1"/>
  <c r="BS124"/>
  <c r="DP124" s="1"/>
  <c r="BR124"/>
  <c r="BQ124"/>
  <c r="FO127" s="1"/>
  <c r="BP124"/>
  <c r="FN127" s="1"/>
  <c r="BO124"/>
  <c r="DL124" s="1"/>
  <c r="BN124"/>
  <c r="BM124"/>
  <c r="FK127" s="1"/>
  <c r="BL124"/>
  <c r="FJ127" s="1"/>
  <c r="BK124"/>
  <c r="DH124" s="1"/>
  <c r="BJ124"/>
  <c r="BI124"/>
  <c r="FG127" s="1"/>
  <c r="BH124"/>
  <c r="FF127" s="1"/>
  <c r="BG124"/>
  <c r="DD124" s="1"/>
  <c r="BF124"/>
  <c r="BE124"/>
  <c r="FC127" s="1"/>
  <c r="BD124"/>
  <c r="FB127" s="1"/>
  <c r="BC124"/>
  <c r="CZ124" s="1"/>
  <c r="BB124"/>
  <c r="BA124"/>
  <c r="EY127" s="1"/>
  <c r="AZ124"/>
  <c r="EX127" s="1"/>
  <c r="AY124"/>
  <c r="CV124" s="1"/>
  <c r="AW124"/>
  <c r="GA123"/>
  <c r="FW123"/>
  <c r="FV123"/>
  <c r="FU123"/>
  <c r="FT123"/>
  <c r="EF123"/>
  <c r="EB123"/>
  <c r="DL123"/>
  <c r="DH123"/>
  <c r="CV123"/>
  <c r="CQ123"/>
  <c r="CN123"/>
  <c r="EK123" s="1"/>
  <c r="CM123"/>
  <c r="GK126" s="1"/>
  <c r="CL123"/>
  <c r="GJ126" s="1"/>
  <c r="CK123"/>
  <c r="EH123" s="1"/>
  <c r="CJ123"/>
  <c r="EG123" s="1"/>
  <c r="CI123"/>
  <c r="GG126" s="1"/>
  <c r="CH123"/>
  <c r="GF126" s="1"/>
  <c r="CG123"/>
  <c r="ED123" s="1"/>
  <c r="CF123"/>
  <c r="EC123" s="1"/>
  <c r="CE123"/>
  <c r="GC126" s="1"/>
  <c r="CD123"/>
  <c r="GB126" s="1"/>
  <c r="CC123"/>
  <c r="DZ123" s="1"/>
  <c r="CA123"/>
  <c r="DX123" s="1"/>
  <c r="BZ123"/>
  <c r="FX126" s="1"/>
  <c r="BY123"/>
  <c r="DV123" s="1"/>
  <c r="BV123"/>
  <c r="FT126" s="1"/>
  <c r="BT123"/>
  <c r="DQ123" s="1"/>
  <c r="BS123"/>
  <c r="FQ126" s="1"/>
  <c r="BR123"/>
  <c r="FP126" s="1"/>
  <c r="BQ123"/>
  <c r="DN123" s="1"/>
  <c r="BP123"/>
  <c r="DM123" s="1"/>
  <c r="BO123"/>
  <c r="FM126" s="1"/>
  <c r="BN123"/>
  <c r="BM123"/>
  <c r="BL123"/>
  <c r="BK123"/>
  <c r="FI126" s="1"/>
  <c r="BJ123"/>
  <c r="BI123"/>
  <c r="BH123"/>
  <c r="BG123"/>
  <c r="FE126" s="1"/>
  <c r="BF123"/>
  <c r="BE123"/>
  <c r="BD123"/>
  <c r="BC123"/>
  <c r="FA126" s="1"/>
  <c r="BB123"/>
  <c r="BA123"/>
  <c r="CX123" s="1"/>
  <c r="AZ123"/>
  <c r="AY123"/>
  <c r="EW126" s="1"/>
  <c r="AW123"/>
  <c r="GB122"/>
  <c r="FV122"/>
  <c r="FL122"/>
  <c r="FA122"/>
  <c r="EK122"/>
  <c r="EG122"/>
  <c r="EE122"/>
  <c r="DZ122"/>
  <c r="DX122"/>
  <c r="DS122"/>
  <c r="DQ122"/>
  <c r="DM122"/>
  <c r="DF122"/>
  <c r="DA122"/>
  <c r="CW122"/>
  <c r="CR122"/>
  <c r="CQ122"/>
  <c r="CN122"/>
  <c r="GL125" s="1"/>
  <c r="CM122"/>
  <c r="EJ122" s="1"/>
  <c r="CL122"/>
  <c r="CK122"/>
  <c r="GI125" s="1"/>
  <c r="CJ122"/>
  <c r="GH125" s="1"/>
  <c r="CI122"/>
  <c r="EF122" s="1"/>
  <c r="CH122"/>
  <c r="GF125" s="1"/>
  <c r="CG122"/>
  <c r="GE125" s="1"/>
  <c r="CF122"/>
  <c r="GD125" s="1"/>
  <c r="CE122"/>
  <c r="EB122" s="1"/>
  <c r="CD122"/>
  <c r="CC122"/>
  <c r="GA125" s="1"/>
  <c r="CA122"/>
  <c r="FZ125" s="1"/>
  <c r="BZ122"/>
  <c r="BY122"/>
  <c r="BV122"/>
  <c r="FT125" s="1"/>
  <c r="BT122"/>
  <c r="BS122"/>
  <c r="DP122" s="1"/>
  <c r="BR122"/>
  <c r="BQ122"/>
  <c r="FO125" s="1"/>
  <c r="BP122"/>
  <c r="FN125" s="1"/>
  <c r="BO122"/>
  <c r="DL122" s="1"/>
  <c r="BN122"/>
  <c r="BM122"/>
  <c r="FK125" s="1"/>
  <c r="BL122"/>
  <c r="FJ125" s="1"/>
  <c r="BK122"/>
  <c r="DH122" s="1"/>
  <c r="BJ122"/>
  <c r="BI122"/>
  <c r="FG125" s="1"/>
  <c r="BH122"/>
  <c r="FF125" s="1"/>
  <c r="BG122"/>
  <c r="DD122" s="1"/>
  <c r="BF122"/>
  <c r="BE122"/>
  <c r="FC125" s="1"/>
  <c r="BD122"/>
  <c r="FB125" s="1"/>
  <c r="BC122"/>
  <c r="CZ122" s="1"/>
  <c r="BB122"/>
  <c r="BA122"/>
  <c r="EY125" s="1"/>
  <c r="AZ122"/>
  <c r="EX125" s="1"/>
  <c r="AY122"/>
  <c r="CV122" s="1"/>
  <c r="AW122"/>
  <c r="EW125" s="1"/>
  <c r="GC121"/>
  <c r="FW121"/>
  <c r="FV121"/>
  <c r="FM121"/>
  <c r="FG121"/>
  <c r="EW121"/>
  <c r="EH121"/>
  <c r="EF121"/>
  <c r="EA121"/>
  <c r="DZ121"/>
  <c r="DS121"/>
  <c r="DN121"/>
  <c r="DL121"/>
  <c r="DG121"/>
  <c r="DF121"/>
  <c r="DB121"/>
  <c r="CX121"/>
  <c r="CR121"/>
  <c r="CQ121"/>
  <c r="CN121"/>
  <c r="EK121" s="1"/>
  <c r="CM121"/>
  <c r="CL121"/>
  <c r="GJ124" s="1"/>
  <c r="CK121"/>
  <c r="GI124" s="1"/>
  <c r="CJ121"/>
  <c r="EG121" s="1"/>
  <c r="CI121"/>
  <c r="CH121"/>
  <c r="GF124" s="1"/>
  <c r="CG121"/>
  <c r="GE124" s="1"/>
  <c r="CF121"/>
  <c r="EC121" s="1"/>
  <c r="CE121"/>
  <c r="CD121"/>
  <c r="GB124" s="1"/>
  <c r="CC121"/>
  <c r="GA124" s="1"/>
  <c r="CA121"/>
  <c r="BZ121"/>
  <c r="BY121"/>
  <c r="FW124" s="1"/>
  <c r="BV121"/>
  <c r="BT121"/>
  <c r="FS124" s="1"/>
  <c r="BS121"/>
  <c r="BR121"/>
  <c r="FP124" s="1"/>
  <c r="BQ121"/>
  <c r="FO124" s="1"/>
  <c r="BP121"/>
  <c r="DM121" s="1"/>
  <c r="BO121"/>
  <c r="BN121"/>
  <c r="FL124" s="1"/>
  <c r="BM121"/>
  <c r="FK124" s="1"/>
  <c r="BL121"/>
  <c r="DI121" s="1"/>
  <c r="BK121"/>
  <c r="BJ121"/>
  <c r="FH124" s="1"/>
  <c r="BI121"/>
  <c r="FG124" s="1"/>
  <c r="BH121"/>
  <c r="DE121" s="1"/>
  <c r="BG121"/>
  <c r="FF124" s="1"/>
  <c r="BF121"/>
  <c r="FD124" s="1"/>
  <c r="BE121"/>
  <c r="FC124" s="1"/>
  <c r="BD121"/>
  <c r="DA121" s="1"/>
  <c r="BC121"/>
  <c r="BB121"/>
  <c r="EZ124" s="1"/>
  <c r="BA121"/>
  <c r="EY124" s="1"/>
  <c r="AZ121"/>
  <c r="CW121" s="1"/>
  <c r="AY121"/>
  <c r="AW121"/>
  <c r="EI120"/>
  <c r="EB120"/>
  <c r="EA120"/>
  <c r="DV120"/>
  <c r="DO120"/>
  <c r="DH120"/>
  <c r="DG120"/>
  <c r="DC120"/>
  <c r="CY120"/>
  <c r="CW120"/>
  <c r="CQ120"/>
  <c r="CN120"/>
  <c r="CM120"/>
  <c r="GK123" s="1"/>
  <c r="CL120"/>
  <c r="GJ123" s="1"/>
  <c r="CK120"/>
  <c r="EH120" s="1"/>
  <c r="CJ120"/>
  <c r="CI120"/>
  <c r="GG123" s="1"/>
  <c r="CH120"/>
  <c r="GF123" s="1"/>
  <c r="CG120"/>
  <c r="ED120" s="1"/>
  <c r="CF120"/>
  <c r="CE120"/>
  <c r="GC123" s="1"/>
  <c r="CD120"/>
  <c r="GB123" s="1"/>
  <c r="CC120"/>
  <c r="DZ120" s="1"/>
  <c r="CA120"/>
  <c r="BZ120"/>
  <c r="FX123" s="1"/>
  <c r="BY120"/>
  <c r="BV120"/>
  <c r="DS120" s="1"/>
  <c r="BT120"/>
  <c r="BS120"/>
  <c r="FQ123" s="1"/>
  <c r="BR120"/>
  <c r="FP123" s="1"/>
  <c r="BQ120"/>
  <c r="DN120" s="1"/>
  <c r="BP120"/>
  <c r="BO120"/>
  <c r="FM123" s="1"/>
  <c r="BN120"/>
  <c r="FL123" s="1"/>
  <c r="BM120"/>
  <c r="DJ120" s="1"/>
  <c r="BL120"/>
  <c r="BK120"/>
  <c r="FI123" s="1"/>
  <c r="BJ120"/>
  <c r="FH123" s="1"/>
  <c r="BI120"/>
  <c r="DF120" s="1"/>
  <c r="BH120"/>
  <c r="BG120"/>
  <c r="FE123" s="1"/>
  <c r="BF120"/>
  <c r="FD123" s="1"/>
  <c r="BE120"/>
  <c r="DB120" s="1"/>
  <c r="BD120"/>
  <c r="FC123" s="1"/>
  <c r="BC120"/>
  <c r="FA123" s="1"/>
  <c r="BB120"/>
  <c r="EZ123" s="1"/>
  <c r="BA120"/>
  <c r="CX120" s="1"/>
  <c r="AZ120"/>
  <c r="AY120"/>
  <c r="EW123" s="1"/>
  <c r="AW120"/>
  <c r="EH119"/>
  <c r="EG119"/>
  <c r="ED119"/>
  <c r="EC119"/>
  <c r="DW119"/>
  <c r="DD119"/>
  <c r="CQ119"/>
  <c r="CN119"/>
  <c r="EK119" s="1"/>
  <c r="CM119"/>
  <c r="CL119"/>
  <c r="EI119" s="1"/>
  <c r="CK119"/>
  <c r="CJ119"/>
  <c r="GH122" s="1"/>
  <c r="CI119"/>
  <c r="EF119" s="1"/>
  <c r="CH119"/>
  <c r="EE119" s="1"/>
  <c r="CG119"/>
  <c r="CF119"/>
  <c r="GD122" s="1"/>
  <c r="CE119"/>
  <c r="CD119"/>
  <c r="EA119" s="1"/>
  <c r="CC119"/>
  <c r="GA122" s="1"/>
  <c r="CA119"/>
  <c r="FY122" s="1"/>
  <c r="BZ119"/>
  <c r="FX122" s="1"/>
  <c r="BY119"/>
  <c r="FW122" s="1"/>
  <c r="BV119"/>
  <c r="FT122" s="1"/>
  <c r="BT119"/>
  <c r="FS122" s="1"/>
  <c r="BS119"/>
  <c r="FQ122" s="1"/>
  <c r="BR119"/>
  <c r="FP122" s="1"/>
  <c r="BQ119"/>
  <c r="BP119"/>
  <c r="FN122" s="1"/>
  <c r="BO119"/>
  <c r="FM122" s="1"/>
  <c r="BN119"/>
  <c r="DK119" s="1"/>
  <c r="BM119"/>
  <c r="BL119"/>
  <c r="FJ122" s="1"/>
  <c r="BK119"/>
  <c r="FI122" s="1"/>
  <c r="BJ119"/>
  <c r="DG119" s="1"/>
  <c r="BI119"/>
  <c r="BH119"/>
  <c r="DE119" s="1"/>
  <c r="BG119"/>
  <c r="FE122" s="1"/>
  <c r="BF119"/>
  <c r="FD122" s="1"/>
  <c r="BE119"/>
  <c r="BD119"/>
  <c r="CR119" s="1"/>
  <c r="BC119"/>
  <c r="CZ119" s="1"/>
  <c r="BB119"/>
  <c r="EZ122" s="1"/>
  <c r="BA119"/>
  <c r="AZ119"/>
  <c r="EX122" s="1"/>
  <c r="AY119"/>
  <c r="EW122" s="1"/>
  <c r="AW119"/>
  <c r="EC118"/>
  <c r="DX118"/>
  <c r="DQ118"/>
  <c r="DI118"/>
  <c r="DE118"/>
  <c r="DA118"/>
  <c r="CQ118"/>
  <c r="CN118"/>
  <c r="CM118"/>
  <c r="CL118"/>
  <c r="CJ118"/>
  <c r="CJ130" s="1"/>
  <c r="CH118"/>
  <c r="CG118"/>
  <c r="CF118"/>
  <c r="CE118"/>
  <c r="CD118"/>
  <c r="CC118"/>
  <c r="CA118"/>
  <c r="BZ118"/>
  <c r="BY118"/>
  <c r="BV118"/>
  <c r="BT118"/>
  <c r="BS118"/>
  <c r="BR118"/>
  <c r="BQ118"/>
  <c r="BP118"/>
  <c r="FN121" s="1"/>
  <c r="BO118"/>
  <c r="BN118"/>
  <c r="BM118"/>
  <c r="BL118"/>
  <c r="BK118"/>
  <c r="FI121" s="1"/>
  <c r="BJ118"/>
  <c r="BI118"/>
  <c r="BH118"/>
  <c r="BG118"/>
  <c r="BF118"/>
  <c r="BE118"/>
  <c r="BD118"/>
  <c r="FB121" s="1"/>
  <c r="BC118"/>
  <c r="BB118"/>
  <c r="BA118"/>
  <c r="AZ118"/>
  <c r="EX121" s="1"/>
  <c r="AY118"/>
  <c r="AW118"/>
  <c r="AQ118"/>
  <c r="AQ130" s="1"/>
  <c r="AP118"/>
  <c r="AP130" s="1"/>
  <c r="AO118"/>
  <c r="CI118" s="1"/>
  <c r="GD116"/>
  <c r="FV116"/>
  <c r="FN116"/>
  <c r="EX116"/>
  <c r="CB115"/>
  <c r="BX115"/>
  <c r="BW115"/>
  <c r="BU115"/>
  <c r="AT115"/>
  <c r="AS115"/>
  <c r="AR115"/>
  <c r="AQ115"/>
  <c r="AP115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C115"/>
  <c r="GA114"/>
  <c r="FW114"/>
  <c r="FV114"/>
  <c r="FO114"/>
  <c r="EY114"/>
  <c r="ER114"/>
  <c r="EQ114"/>
  <c r="EP114"/>
  <c r="EO114"/>
  <c r="EN114"/>
  <c r="EM114"/>
  <c r="DY114"/>
  <c r="DU114"/>
  <c r="DT114"/>
  <c r="DR114"/>
  <c r="CT114"/>
  <c r="CS114"/>
  <c r="BC114"/>
  <c r="BB114"/>
  <c r="AZ114"/>
  <c r="AY114"/>
  <c r="GJ113"/>
  <c r="FX113"/>
  <c r="FV113"/>
  <c r="FT113"/>
  <c r="FD113"/>
  <c r="BC113"/>
  <c r="BB113"/>
  <c r="BA113"/>
  <c r="AZ113"/>
  <c r="AY113"/>
  <c r="AW113"/>
  <c r="GL112"/>
  <c r="GF112"/>
  <c r="GA112"/>
  <c r="FV112"/>
  <c r="FP112"/>
  <c r="EZ112"/>
  <c r="EK112"/>
  <c r="EJ112"/>
  <c r="EC112"/>
  <c r="DX112"/>
  <c r="DW112"/>
  <c r="DQ112"/>
  <c r="DP112"/>
  <c r="DK112"/>
  <c r="DI112"/>
  <c r="DE112"/>
  <c r="DD112"/>
  <c r="DA112"/>
  <c r="CZ112"/>
  <c r="CR112"/>
  <c r="CQ112"/>
  <c r="CN112"/>
  <c r="GL116" s="1"/>
  <c r="CM112"/>
  <c r="CL112"/>
  <c r="CK112"/>
  <c r="EH112" s="1"/>
  <c r="CJ112"/>
  <c r="EG112" s="1"/>
  <c r="CI112"/>
  <c r="CH112"/>
  <c r="GF116" s="1"/>
  <c r="CG112"/>
  <c r="ED112" s="1"/>
  <c r="CF112"/>
  <c r="CE112"/>
  <c r="CD112"/>
  <c r="CC112"/>
  <c r="DZ112" s="1"/>
  <c r="CA112"/>
  <c r="FZ116" s="1"/>
  <c r="BZ112"/>
  <c r="BY112"/>
  <c r="BV112"/>
  <c r="FT116" s="1"/>
  <c r="BT112"/>
  <c r="FS116" s="1"/>
  <c r="BS112"/>
  <c r="BR112"/>
  <c r="BQ112"/>
  <c r="DN112" s="1"/>
  <c r="BP112"/>
  <c r="DM112" s="1"/>
  <c r="BO112"/>
  <c r="BN112"/>
  <c r="FL116" s="1"/>
  <c r="BM112"/>
  <c r="DJ112" s="1"/>
  <c r="BL112"/>
  <c r="FJ116" s="1"/>
  <c r="BK112"/>
  <c r="BJ112"/>
  <c r="BI112"/>
  <c r="DF112" s="1"/>
  <c r="BH112"/>
  <c r="FF116" s="1"/>
  <c r="BG112"/>
  <c r="BF112"/>
  <c r="BE112"/>
  <c r="DB112" s="1"/>
  <c r="BD112"/>
  <c r="FB116" s="1"/>
  <c r="BC112"/>
  <c r="BB112"/>
  <c r="BA112"/>
  <c r="CX112" s="1"/>
  <c r="AZ112"/>
  <c r="CW112" s="1"/>
  <c r="AY112"/>
  <c r="AW112"/>
  <c r="GG111"/>
  <c r="FW111"/>
  <c r="FV111"/>
  <c r="FS111"/>
  <c r="FM111"/>
  <c r="EW111"/>
  <c r="EH111"/>
  <c r="EG111"/>
  <c r="DZ111"/>
  <c r="DS111"/>
  <c r="DN111"/>
  <c r="DM111"/>
  <c r="DF111"/>
  <c r="DB111"/>
  <c r="CX111"/>
  <c r="CW111"/>
  <c r="CQ111"/>
  <c r="CN111"/>
  <c r="CM111"/>
  <c r="CL111"/>
  <c r="EI111" s="1"/>
  <c r="CK111"/>
  <c r="GJ114" s="1"/>
  <c r="CJ111"/>
  <c r="CI111"/>
  <c r="CH111"/>
  <c r="EE111" s="1"/>
  <c r="CG111"/>
  <c r="GF114" s="1"/>
  <c r="CF111"/>
  <c r="CE111"/>
  <c r="GC114" s="1"/>
  <c r="CD111"/>
  <c r="EA111" s="1"/>
  <c r="CC111"/>
  <c r="GB114" s="1"/>
  <c r="CA111"/>
  <c r="BZ111"/>
  <c r="BY111"/>
  <c r="DV111" s="1"/>
  <c r="BV111"/>
  <c r="BT111"/>
  <c r="BS111"/>
  <c r="BR111"/>
  <c r="DO111" s="1"/>
  <c r="BQ111"/>
  <c r="FP114" s="1"/>
  <c r="BP111"/>
  <c r="BO111"/>
  <c r="BN111"/>
  <c r="DK111" s="1"/>
  <c r="BM111"/>
  <c r="FL114" s="1"/>
  <c r="BL111"/>
  <c r="BK111"/>
  <c r="FI114" s="1"/>
  <c r="BJ111"/>
  <c r="DG111" s="1"/>
  <c r="BI111"/>
  <c r="FH114" s="1"/>
  <c r="BH111"/>
  <c r="BG111"/>
  <c r="BF111"/>
  <c r="DC111" s="1"/>
  <c r="BE111"/>
  <c r="FD114" s="1"/>
  <c r="BD111"/>
  <c r="BC111"/>
  <c r="BB111"/>
  <c r="CY111" s="1"/>
  <c r="BA111"/>
  <c r="EZ114" s="1"/>
  <c r="AZ111"/>
  <c r="AY111"/>
  <c r="AW111"/>
  <c r="GD110"/>
  <c r="FZ110"/>
  <c r="FY110"/>
  <c r="FV110"/>
  <c r="FT110"/>
  <c r="FN110"/>
  <c r="EX110"/>
  <c r="EI110"/>
  <c r="EH110"/>
  <c r="EC110"/>
  <c r="EA110"/>
  <c r="DV110"/>
  <c r="DO110"/>
  <c r="DN110"/>
  <c r="DG110"/>
  <c r="DC110"/>
  <c r="CY110"/>
  <c r="CX110"/>
  <c r="CQ110"/>
  <c r="CN110"/>
  <c r="CM110"/>
  <c r="GK113" s="1"/>
  <c r="CL110"/>
  <c r="CK110"/>
  <c r="GI113" s="1"/>
  <c r="CJ110"/>
  <c r="CI110"/>
  <c r="GG113" s="1"/>
  <c r="CH110"/>
  <c r="EE110" s="1"/>
  <c r="CG110"/>
  <c r="ED110" s="1"/>
  <c r="CF110"/>
  <c r="GD113" s="1"/>
  <c r="CE110"/>
  <c r="GC113" s="1"/>
  <c r="CD110"/>
  <c r="GB113" s="1"/>
  <c r="CC110"/>
  <c r="DZ110" s="1"/>
  <c r="CA110"/>
  <c r="FZ113" s="1"/>
  <c r="BZ110"/>
  <c r="DW110" s="1"/>
  <c r="BY110"/>
  <c r="FW113" s="1"/>
  <c r="BV110"/>
  <c r="FU113" s="1"/>
  <c r="BT110"/>
  <c r="BS110"/>
  <c r="FQ113" s="1"/>
  <c r="BR110"/>
  <c r="FP113" s="1"/>
  <c r="BQ110"/>
  <c r="BP110"/>
  <c r="FO113" s="1"/>
  <c r="BO110"/>
  <c r="FM113" s="1"/>
  <c r="BN110"/>
  <c r="FL113" s="1"/>
  <c r="BM110"/>
  <c r="FK113" s="1"/>
  <c r="BL110"/>
  <c r="FJ113" s="1"/>
  <c r="BK110"/>
  <c r="FI113" s="1"/>
  <c r="BJ110"/>
  <c r="BI110"/>
  <c r="FG113" s="1"/>
  <c r="BH110"/>
  <c r="BG110"/>
  <c r="FE113" s="1"/>
  <c r="BF110"/>
  <c r="BE110"/>
  <c r="FC113" s="1"/>
  <c r="BD110"/>
  <c r="BC110"/>
  <c r="FA113" s="1"/>
  <c r="BB110"/>
  <c r="EZ113" s="1"/>
  <c r="BA110"/>
  <c r="AZ110"/>
  <c r="EY113" s="1"/>
  <c r="AY110"/>
  <c r="EW113" s="1"/>
  <c r="AW110"/>
  <c r="GK109"/>
  <c r="GE109"/>
  <c r="GA109"/>
  <c r="FZ109"/>
  <c r="FV109"/>
  <c r="FU109"/>
  <c r="FP109"/>
  <c r="FL109"/>
  <c r="FH109"/>
  <c r="FD109"/>
  <c r="EZ109"/>
  <c r="DX109"/>
  <c r="DE109"/>
  <c r="CQ109"/>
  <c r="CN109"/>
  <c r="EK109" s="1"/>
  <c r="CM109"/>
  <c r="GK112" s="1"/>
  <c r="CL109"/>
  <c r="EI109" s="1"/>
  <c r="CK109"/>
  <c r="CJ109"/>
  <c r="CI109"/>
  <c r="GG112" s="1"/>
  <c r="CH109"/>
  <c r="EE109" s="1"/>
  <c r="CG109"/>
  <c r="CF109"/>
  <c r="CE109"/>
  <c r="GC112" s="1"/>
  <c r="CD109"/>
  <c r="EA109" s="1"/>
  <c r="CC109"/>
  <c r="DZ109" s="1"/>
  <c r="CA109"/>
  <c r="BZ109"/>
  <c r="FX112" s="1"/>
  <c r="BY109"/>
  <c r="DV109" s="1"/>
  <c r="BV109"/>
  <c r="FU112" s="1"/>
  <c r="BT109"/>
  <c r="BS109"/>
  <c r="FQ112" s="1"/>
  <c r="BR109"/>
  <c r="DO109" s="1"/>
  <c r="BQ109"/>
  <c r="BP109"/>
  <c r="BO109"/>
  <c r="FM112" s="1"/>
  <c r="BN109"/>
  <c r="DK109" s="1"/>
  <c r="BM109"/>
  <c r="DJ109" s="1"/>
  <c r="BL109"/>
  <c r="BK109"/>
  <c r="FI112" s="1"/>
  <c r="BJ109"/>
  <c r="FH112" s="1"/>
  <c r="BI109"/>
  <c r="BH109"/>
  <c r="FF112" s="1"/>
  <c r="BG109"/>
  <c r="FE112" s="1"/>
  <c r="BF109"/>
  <c r="DC109" s="1"/>
  <c r="BE109"/>
  <c r="BD109"/>
  <c r="BC109"/>
  <c r="FA112" s="1"/>
  <c r="BB109"/>
  <c r="CY109" s="1"/>
  <c r="BA109"/>
  <c r="AZ109"/>
  <c r="AY109"/>
  <c r="EW112" s="1"/>
  <c r="AW109"/>
  <c r="GK108"/>
  <c r="GG108"/>
  <c r="GC108"/>
  <c r="FV108"/>
  <c r="FU108"/>
  <c r="FQ108"/>
  <c r="FM108"/>
  <c r="FI108"/>
  <c r="FE108"/>
  <c r="FA108"/>
  <c r="EW108"/>
  <c r="CQ108"/>
  <c r="CN108"/>
  <c r="GL111" s="1"/>
  <c r="CM108"/>
  <c r="EJ108" s="1"/>
  <c r="CL108"/>
  <c r="CK108"/>
  <c r="CJ108"/>
  <c r="GH111" s="1"/>
  <c r="CI108"/>
  <c r="EF108" s="1"/>
  <c r="CH108"/>
  <c r="CG108"/>
  <c r="GE111" s="1"/>
  <c r="CF108"/>
  <c r="GD111" s="1"/>
  <c r="CE108"/>
  <c r="EB108" s="1"/>
  <c r="CD108"/>
  <c r="EA108" s="1"/>
  <c r="CC108"/>
  <c r="CA108"/>
  <c r="FZ111" s="1"/>
  <c r="BZ108"/>
  <c r="DW108" s="1"/>
  <c r="BY108"/>
  <c r="DV108" s="1"/>
  <c r="BV108"/>
  <c r="BT108"/>
  <c r="FR111" s="1"/>
  <c r="BS108"/>
  <c r="DP108" s="1"/>
  <c r="BR108"/>
  <c r="BQ108"/>
  <c r="BP108"/>
  <c r="FN111" s="1"/>
  <c r="BO108"/>
  <c r="DL108" s="1"/>
  <c r="BN108"/>
  <c r="BM108"/>
  <c r="FK111" s="1"/>
  <c r="BL108"/>
  <c r="FJ111" s="1"/>
  <c r="BK108"/>
  <c r="DH108" s="1"/>
  <c r="BJ108"/>
  <c r="DG108" s="1"/>
  <c r="BI108"/>
  <c r="BH108"/>
  <c r="FF111" s="1"/>
  <c r="BG108"/>
  <c r="FE111" s="1"/>
  <c r="BF108"/>
  <c r="BE108"/>
  <c r="BD108"/>
  <c r="FB111" s="1"/>
  <c r="BC108"/>
  <c r="CZ108" s="1"/>
  <c r="BB108"/>
  <c r="BA108"/>
  <c r="AZ108"/>
  <c r="EX111" s="1"/>
  <c r="AY108"/>
  <c r="CV108" s="1"/>
  <c r="AW108"/>
  <c r="GL107"/>
  <c r="GH107"/>
  <c r="GD107"/>
  <c r="FZ107"/>
  <c r="FV107"/>
  <c r="FR107"/>
  <c r="FN107"/>
  <c r="FJ107"/>
  <c r="FF107"/>
  <c r="FB107"/>
  <c r="EX107"/>
  <c r="CR107"/>
  <c r="CQ107"/>
  <c r="CN107"/>
  <c r="GL110" s="1"/>
  <c r="CM107"/>
  <c r="CL107"/>
  <c r="CK107"/>
  <c r="GI110" s="1"/>
  <c r="CJ107"/>
  <c r="EG107" s="1"/>
  <c r="CI107"/>
  <c r="CH107"/>
  <c r="CG107"/>
  <c r="GE110" s="1"/>
  <c r="CF107"/>
  <c r="EC107" s="1"/>
  <c r="CE107"/>
  <c r="CD107"/>
  <c r="CC107"/>
  <c r="GA110" s="1"/>
  <c r="CA107"/>
  <c r="DX107" s="1"/>
  <c r="BZ107"/>
  <c r="BY107"/>
  <c r="BV107"/>
  <c r="DS107" s="1"/>
  <c r="BT107"/>
  <c r="FS110" s="1"/>
  <c r="BS107"/>
  <c r="BR107"/>
  <c r="BQ107"/>
  <c r="FO110" s="1"/>
  <c r="BP107"/>
  <c r="DM107" s="1"/>
  <c r="BO107"/>
  <c r="BN107"/>
  <c r="BM107"/>
  <c r="FK110" s="1"/>
  <c r="BL107"/>
  <c r="DI107" s="1"/>
  <c r="BK107"/>
  <c r="FJ110" s="1"/>
  <c r="BJ107"/>
  <c r="BI107"/>
  <c r="FG110" s="1"/>
  <c r="BH107"/>
  <c r="FF110" s="1"/>
  <c r="BG107"/>
  <c r="BF107"/>
  <c r="DC107" s="1"/>
  <c r="BE107"/>
  <c r="FC110" s="1"/>
  <c r="BD107"/>
  <c r="DA107" s="1"/>
  <c r="BC107"/>
  <c r="BB107"/>
  <c r="BA107"/>
  <c r="EY110" s="1"/>
  <c r="AZ107"/>
  <c r="CW107" s="1"/>
  <c r="AY107"/>
  <c r="AW107"/>
  <c r="GI106"/>
  <c r="GE106"/>
  <c r="GA106"/>
  <c r="FZ106"/>
  <c r="FV106"/>
  <c r="FS106"/>
  <c r="FO106"/>
  <c r="FK106"/>
  <c r="FG106"/>
  <c r="FC106"/>
  <c r="EY106"/>
  <c r="EF106"/>
  <c r="EB106"/>
  <c r="DW106"/>
  <c r="DL106"/>
  <c r="DH106"/>
  <c r="DD106"/>
  <c r="CV106"/>
  <c r="CQ106"/>
  <c r="CN106"/>
  <c r="GL109" s="1"/>
  <c r="CM106"/>
  <c r="EJ106" s="1"/>
  <c r="CL106"/>
  <c r="GJ109" s="1"/>
  <c r="CK106"/>
  <c r="EH106" s="1"/>
  <c r="CJ106"/>
  <c r="GH109" s="1"/>
  <c r="CI106"/>
  <c r="GG109" s="1"/>
  <c r="CH106"/>
  <c r="GF109" s="1"/>
  <c r="CG106"/>
  <c r="ED106" s="1"/>
  <c r="CF106"/>
  <c r="GD109" s="1"/>
  <c r="CE106"/>
  <c r="GC109" s="1"/>
  <c r="CD106"/>
  <c r="GB109" s="1"/>
  <c r="CC106"/>
  <c r="DZ106" s="1"/>
  <c r="CA106"/>
  <c r="FY109" s="1"/>
  <c r="BZ106"/>
  <c r="FX109" s="1"/>
  <c r="BY106"/>
  <c r="FW109" s="1"/>
  <c r="BV106"/>
  <c r="FT109" s="1"/>
  <c r="BT106"/>
  <c r="FR109" s="1"/>
  <c r="BS106"/>
  <c r="FQ109" s="1"/>
  <c r="BR106"/>
  <c r="DO106" s="1"/>
  <c r="BQ106"/>
  <c r="DN106" s="1"/>
  <c r="BP106"/>
  <c r="FN109" s="1"/>
  <c r="BO106"/>
  <c r="FM109" s="1"/>
  <c r="BN106"/>
  <c r="DK106" s="1"/>
  <c r="BM106"/>
  <c r="DJ106" s="1"/>
  <c r="BL106"/>
  <c r="FJ109" s="1"/>
  <c r="BK106"/>
  <c r="FI109" s="1"/>
  <c r="BJ106"/>
  <c r="DG106" s="1"/>
  <c r="BI106"/>
  <c r="DF106" s="1"/>
  <c r="BH106"/>
  <c r="FF109" s="1"/>
  <c r="BG106"/>
  <c r="FE109" s="1"/>
  <c r="BF106"/>
  <c r="DC106" s="1"/>
  <c r="BE106"/>
  <c r="DB106" s="1"/>
  <c r="BD106"/>
  <c r="FB109" s="1"/>
  <c r="BC106"/>
  <c r="FA109" s="1"/>
  <c r="BB106"/>
  <c r="CY106" s="1"/>
  <c r="BA106"/>
  <c r="CX106" s="1"/>
  <c r="AZ106"/>
  <c r="EX109" s="1"/>
  <c r="AY106"/>
  <c r="EW109" s="1"/>
  <c r="AW106"/>
  <c r="DE105"/>
  <c r="CQ105"/>
  <c r="CN105"/>
  <c r="CM105"/>
  <c r="EJ105" s="1"/>
  <c r="CL105"/>
  <c r="EI105" s="1"/>
  <c r="CK105"/>
  <c r="CJ105"/>
  <c r="CI105"/>
  <c r="EF105" s="1"/>
  <c r="CH105"/>
  <c r="EE105" s="1"/>
  <c r="CG105"/>
  <c r="CF105"/>
  <c r="CE105"/>
  <c r="EB105" s="1"/>
  <c r="CD105"/>
  <c r="EA105" s="1"/>
  <c r="CC105"/>
  <c r="GA108" s="1"/>
  <c r="CA105"/>
  <c r="BZ105"/>
  <c r="FX108" s="1"/>
  <c r="BY105"/>
  <c r="FW108" s="1"/>
  <c r="BV105"/>
  <c r="FT108" s="1"/>
  <c r="BT105"/>
  <c r="BS105"/>
  <c r="DP105" s="1"/>
  <c r="BR105"/>
  <c r="DO105" s="1"/>
  <c r="BQ105"/>
  <c r="BP105"/>
  <c r="BO105"/>
  <c r="DL105" s="1"/>
  <c r="BN105"/>
  <c r="DK105" s="1"/>
  <c r="BM105"/>
  <c r="BL105"/>
  <c r="BK105"/>
  <c r="DH105" s="1"/>
  <c r="BJ105"/>
  <c r="DG105" s="1"/>
  <c r="BI105"/>
  <c r="BH105"/>
  <c r="FF108" s="1"/>
  <c r="BG105"/>
  <c r="DD105" s="1"/>
  <c r="BF105"/>
  <c r="DC105" s="1"/>
  <c r="BE105"/>
  <c r="BD105"/>
  <c r="BC105"/>
  <c r="CZ105" s="1"/>
  <c r="BB105"/>
  <c r="CY105" s="1"/>
  <c r="BA105"/>
  <c r="AZ105"/>
  <c r="AY105"/>
  <c r="CV105" s="1"/>
  <c r="AW105"/>
  <c r="DZ104"/>
  <c r="DF104"/>
  <c r="CQ104"/>
  <c r="CN104"/>
  <c r="EK104" s="1"/>
  <c r="CM104"/>
  <c r="EJ104" s="1"/>
  <c r="CL104"/>
  <c r="CK104"/>
  <c r="GI107" s="1"/>
  <c r="CJ104"/>
  <c r="EG104" s="1"/>
  <c r="CI104"/>
  <c r="EF104" s="1"/>
  <c r="CH104"/>
  <c r="CG104"/>
  <c r="GE107" s="1"/>
  <c r="CF104"/>
  <c r="EC104" s="1"/>
  <c r="CE104"/>
  <c r="EB104" s="1"/>
  <c r="CD104"/>
  <c r="CC104"/>
  <c r="GA107" s="1"/>
  <c r="CA104"/>
  <c r="FY107" s="1"/>
  <c r="BZ104"/>
  <c r="FX107" s="1"/>
  <c r="BY104"/>
  <c r="FW107" s="1"/>
  <c r="BV104"/>
  <c r="DS104" s="1"/>
  <c r="BT104"/>
  <c r="DQ104" s="1"/>
  <c r="BS104"/>
  <c r="DP104" s="1"/>
  <c r="BR104"/>
  <c r="BQ104"/>
  <c r="FO107" s="1"/>
  <c r="BP104"/>
  <c r="DM104" s="1"/>
  <c r="BO104"/>
  <c r="DL104" s="1"/>
  <c r="BN104"/>
  <c r="BM104"/>
  <c r="FK107" s="1"/>
  <c r="BL104"/>
  <c r="DI104" s="1"/>
  <c r="BK104"/>
  <c r="DH104" s="1"/>
  <c r="BJ104"/>
  <c r="BI104"/>
  <c r="FG107" s="1"/>
  <c r="BH104"/>
  <c r="DE104" s="1"/>
  <c r="BG104"/>
  <c r="DD104" s="1"/>
  <c r="BF104"/>
  <c r="BE104"/>
  <c r="FC107" s="1"/>
  <c r="BD104"/>
  <c r="DA104" s="1"/>
  <c r="BC104"/>
  <c r="CZ104" s="1"/>
  <c r="BB104"/>
  <c r="BA104"/>
  <c r="EY107" s="1"/>
  <c r="AZ104"/>
  <c r="CW104" s="1"/>
  <c r="AY104"/>
  <c r="CV104" s="1"/>
  <c r="AW104"/>
  <c r="EW107" s="1"/>
  <c r="EA103"/>
  <c r="DG103"/>
  <c r="CR103"/>
  <c r="CQ103"/>
  <c r="CN103"/>
  <c r="CM103"/>
  <c r="CL103"/>
  <c r="EI103" s="1"/>
  <c r="CK103"/>
  <c r="CJ103"/>
  <c r="CI103"/>
  <c r="CI115" s="1"/>
  <c r="CH103"/>
  <c r="CG103"/>
  <c r="CF103"/>
  <c r="CE103"/>
  <c r="CD103"/>
  <c r="CC103"/>
  <c r="CA103"/>
  <c r="FY106" s="1"/>
  <c r="BZ103"/>
  <c r="BY103"/>
  <c r="FW106" s="1"/>
  <c r="BV103"/>
  <c r="FT106" s="1"/>
  <c r="BT103"/>
  <c r="BS103"/>
  <c r="BR103"/>
  <c r="DO103" s="1"/>
  <c r="BQ103"/>
  <c r="BP103"/>
  <c r="BO103"/>
  <c r="BO115" s="1"/>
  <c r="BN103"/>
  <c r="BM103"/>
  <c r="BL103"/>
  <c r="BK103"/>
  <c r="BJ103"/>
  <c r="BI103"/>
  <c r="BH103"/>
  <c r="BG103"/>
  <c r="BF103"/>
  <c r="DC103" s="1"/>
  <c r="BE103"/>
  <c r="BD103"/>
  <c r="BC103"/>
  <c r="BB103"/>
  <c r="CY103" s="1"/>
  <c r="BA103"/>
  <c r="AZ103"/>
  <c r="AY103"/>
  <c r="AY115" s="1"/>
  <c r="AW103"/>
  <c r="CB101"/>
  <c r="BX101"/>
  <c r="BW101"/>
  <c r="B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E101"/>
  <c r="GA100"/>
  <c r="FV100"/>
  <c r="FS100"/>
  <c r="FO100"/>
  <c r="FJ100"/>
  <c r="FB100"/>
  <c r="EX100"/>
  <c r="ER100"/>
  <c r="EQ100"/>
  <c r="EP100"/>
  <c r="EO100"/>
  <c r="EN100"/>
  <c r="EM100"/>
  <c r="DY100"/>
  <c r="DU100"/>
  <c r="DT100"/>
  <c r="DR100"/>
  <c r="CT100"/>
  <c r="CS100"/>
  <c r="AZ100"/>
  <c r="GJ99"/>
  <c r="GB99"/>
  <c r="GA99"/>
  <c r="FW99"/>
  <c r="FV99"/>
  <c r="FU99"/>
  <c r="FT99"/>
  <c r="FP99"/>
  <c r="FM99"/>
  <c r="FH99"/>
  <c r="FD99"/>
  <c r="EZ99"/>
  <c r="BC99"/>
  <c r="BB99"/>
  <c r="BA99"/>
  <c r="AZ99"/>
  <c r="AW99"/>
  <c r="FX98"/>
  <c r="FW98"/>
  <c r="FV98"/>
  <c r="EJ98"/>
  <c r="EB98"/>
  <c r="DW98"/>
  <c r="DP98"/>
  <c r="DM98"/>
  <c r="DH98"/>
  <c r="DD98"/>
  <c r="CZ98"/>
  <c r="CW98"/>
  <c r="CQ98"/>
  <c r="CN98"/>
  <c r="EK98" s="1"/>
  <c r="CM98"/>
  <c r="CL98"/>
  <c r="EI98" s="1"/>
  <c r="CK98"/>
  <c r="EH98" s="1"/>
  <c r="CJ98"/>
  <c r="EG98" s="1"/>
  <c r="CI98"/>
  <c r="EF98" s="1"/>
  <c r="CH98"/>
  <c r="EE98" s="1"/>
  <c r="CG98"/>
  <c r="ED98" s="1"/>
  <c r="CF98"/>
  <c r="EC98" s="1"/>
  <c r="CE98"/>
  <c r="CD98"/>
  <c r="EA98" s="1"/>
  <c r="CC98"/>
  <c r="DZ98" s="1"/>
  <c r="CA98"/>
  <c r="DX98" s="1"/>
  <c r="BZ98"/>
  <c r="BY98"/>
  <c r="DV98" s="1"/>
  <c r="BV98"/>
  <c r="DS98" s="1"/>
  <c r="BT98"/>
  <c r="DQ98" s="1"/>
  <c r="BS98"/>
  <c r="BR98"/>
  <c r="DO98" s="1"/>
  <c r="BQ98"/>
  <c r="DN98" s="1"/>
  <c r="BP98"/>
  <c r="BO98"/>
  <c r="DL98" s="1"/>
  <c r="BN98"/>
  <c r="DK98" s="1"/>
  <c r="BM98"/>
  <c r="DJ98" s="1"/>
  <c r="BL98"/>
  <c r="DI98" s="1"/>
  <c r="BK98"/>
  <c r="BJ98"/>
  <c r="DG98" s="1"/>
  <c r="BI98"/>
  <c r="DF98" s="1"/>
  <c r="BH98"/>
  <c r="DE98" s="1"/>
  <c r="BG98"/>
  <c r="BF98"/>
  <c r="DC98" s="1"/>
  <c r="BE98"/>
  <c r="DB98" s="1"/>
  <c r="BD98"/>
  <c r="BC98"/>
  <c r="BB98"/>
  <c r="CY98" s="1"/>
  <c r="BA98"/>
  <c r="CX98" s="1"/>
  <c r="AZ98"/>
  <c r="AY98"/>
  <c r="CV98" s="1"/>
  <c r="GL97"/>
  <c r="GH97"/>
  <c r="FZ97"/>
  <c r="FV97"/>
  <c r="FR97"/>
  <c r="FJ97"/>
  <c r="FF97"/>
  <c r="FB97"/>
  <c r="EK97"/>
  <c r="EG97"/>
  <c r="ED97"/>
  <c r="DX97"/>
  <c r="DS97"/>
  <c r="DQ97"/>
  <c r="DM97"/>
  <c r="DK97"/>
  <c r="DJ97"/>
  <c r="DF97"/>
  <c r="DE97"/>
  <c r="DB97"/>
  <c r="DA97"/>
  <c r="CW97"/>
  <c r="CR97"/>
  <c r="CQ97"/>
  <c r="CN97"/>
  <c r="GL100" s="1"/>
  <c r="CM97"/>
  <c r="GK100" s="1"/>
  <c r="CL97"/>
  <c r="GJ100" s="1"/>
  <c r="CK97"/>
  <c r="CJ97"/>
  <c r="GH100" s="1"/>
  <c r="CI97"/>
  <c r="GG100" s="1"/>
  <c r="CH97"/>
  <c r="GF100" s="1"/>
  <c r="CG97"/>
  <c r="GE100" s="1"/>
  <c r="CF97"/>
  <c r="GD100" s="1"/>
  <c r="CE97"/>
  <c r="GC100" s="1"/>
  <c r="CD97"/>
  <c r="GB100" s="1"/>
  <c r="CC97"/>
  <c r="DZ97" s="1"/>
  <c r="CA97"/>
  <c r="BZ97"/>
  <c r="DW97" s="1"/>
  <c r="BY97"/>
  <c r="BV97"/>
  <c r="BT97"/>
  <c r="FR100" s="1"/>
  <c r="BS97"/>
  <c r="FQ100" s="1"/>
  <c r="BR97"/>
  <c r="FP100" s="1"/>
  <c r="BQ97"/>
  <c r="DN97" s="1"/>
  <c r="BP97"/>
  <c r="FN100" s="1"/>
  <c r="BO97"/>
  <c r="FM100" s="1"/>
  <c r="BN97"/>
  <c r="FL100" s="1"/>
  <c r="BM97"/>
  <c r="FK100" s="1"/>
  <c r="BL97"/>
  <c r="DI97" s="1"/>
  <c r="BK97"/>
  <c r="FI100" s="1"/>
  <c r="BJ97"/>
  <c r="FH100" s="1"/>
  <c r="BI97"/>
  <c r="FG100" s="1"/>
  <c r="BH97"/>
  <c r="FF100" s="1"/>
  <c r="BG97"/>
  <c r="FE100" s="1"/>
  <c r="BF97"/>
  <c r="BE97"/>
  <c r="FC100" s="1"/>
  <c r="BD97"/>
  <c r="BC97"/>
  <c r="FA100" s="1"/>
  <c r="BB97"/>
  <c r="EZ100" s="1"/>
  <c r="BA97"/>
  <c r="AZ97"/>
  <c r="AY97"/>
  <c r="EW100" s="1"/>
  <c r="AW97"/>
  <c r="C97"/>
  <c r="GI96"/>
  <c r="GE96"/>
  <c r="GB96"/>
  <c r="FZ96"/>
  <c r="FV96"/>
  <c r="FT96"/>
  <c r="FS96"/>
  <c r="FO96"/>
  <c r="FH96"/>
  <c r="FG96"/>
  <c r="FC96"/>
  <c r="FB96"/>
  <c r="EY96"/>
  <c r="EK96"/>
  <c r="EI96"/>
  <c r="EG96"/>
  <c r="EC96"/>
  <c r="EB96"/>
  <c r="EA96"/>
  <c r="DV96"/>
  <c r="DQ96"/>
  <c r="DO96"/>
  <c r="DI96"/>
  <c r="DG96"/>
  <c r="DC96"/>
  <c r="DA96"/>
  <c r="CY96"/>
  <c r="CW96"/>
  <c r="CV96"/>
  <c r="CQ96"/>
  <c r="CN96"/>
  <c r="CM96"/>
  <c r="CL96"/>
  <c r="CK96"/>
  <c r="EH96" s="1"/>
  <c r="CJ96"/>
  <c r="CI96"/>
  <c r="EF96" s="1"/>
  <c r="CH96"/>
  <c r="GF99" s="1"/>
  <c r="CG96"/>
  <c r="ED96" s="1"/>
  <c r="CF96"/>
  <c r="CE96"/>
  <c r="GC99" s="1"/>
  <c r="CD96"/>
  <c r="CC96"/>
  <c r="DZ96" s="1"/>
  <c r="CA96"/>
  <c r="BZ96"/>
  <c r="FX99" s="1"/>
  <c r="BY96"/>
  <c r="BV96"/>
  <c r="DS96" s="1"/>
  <c r="BT96"/>
  <c r="BS96"/>
  <c r="BR96"/>
  <c r="BQ96"/>
  <c r="DN96" s="1"/>
  <c r="BP96"/>
  <c r="BO96"/>
  <c r="DL96" s="1"/>
  <c r="BN96"/>
  <c r="FL99" s="1"/>
  <c r="BM96"/>
  <c r="DJ96" s="1"/>
  <c r="BL96"/>
  <c r="BK96"/>
  <c r="FI99" s="1"/>
  <c r="BJ96"/>
  <c r="BI96"/>
  <c r="DF96" s="1"/>
  <c r="BH96"/>
  <c r="BG96"/>
  <c r="FE99" s="1"/>
  <c r="BF96"/>
  <c r="BE96"/>
  <c r="DB96" s="1"/>
  <c r="BD96"/>
  <c r="FC99" s="1"/>
  <c r="BC96"/>
  <c r="BB96"/>
  <c r="BA96"/>
  <c r="CX96" s="1"/>
  <c r="AZ96"/>
  <c r="AY96"/>
  <c r="EW99" s="1"/>
  <c r="AW96"/>
  <c r="GJ95"/>
  <c r="GF95"/>
  <c r="GA95"/>
  <c r="FY95"/>
  <c r="FV95"/>
  <c r="FU95"/>
  <c r="FT95"/>
  <c r="FP95"/>
  <c r="FL95"/>
  <c r="FE95"/>
  <c r="FD95"/>
  <c r="EZ95"/>
  <c r="EY95"/>
  <c r="EJ95"/>
  <c r="EF95"/>
  <c r="DW95"/>
  <c r="DP95"/>
  <c r="DN95"/>
  <c r="DL95"/>
  <c r="DF95"/>
  <c r="DD95"/>
  <c r="CZ95"/>
  <c r="CV95"/>
  <c r="CQ95"/>
  <c r="CN95"/>
  <c r="CM95"/>
  <c r="GK98" s="1"/>
  <c r="CL95"/>
  <c r="EI95" s="1"/>
  <c r="CK95"/>
  <c r="GJ98" s="1"/>
  <c r="CJ95"/>
  <c r="CI95"/>
  <c r="GG98" s="1"/>
  <c r="CH95"/>
  <c r="EE95" s="1"/>
  <c r="CG95"/>
  <c r="CF95"/>
  <c r="EC95" s="1"/>
  <c r="CE95"/>
  <c r="GC98" s="1"/>
  <c r="CD95"/>
  <c r="EA95" s="1"/>
  <c r="CC95"/>
  <c r="CA95"/>
  <c r="BZ95"/>
  <c r="BY95"/>
  <c r="DV95" s="1"/>
  <c r="BV95"/>
  <c r="BT95"/>
  <c r="BS95"/>
  <c r="FQ98" s="1"/>
  <c r="BR95"/>
  <c r="DO95" s="1"/>
  <c r="BQ95"/>
  <c r="BP95"/>
  <c r="BO95"/>
  <c r="FM98" s="1"/>
  <c r="BN95"/>
  <c r="DK95" s="1"/>
  <c r="BM95"/>
  <c r="BL95"/>
  <c r="BK95"/>
  <c r="FI98" s="1"/>
  <c r="BJ95"/>
  <c r="DG95" s="1"/>
  <c r="BI95"/>
  <c r="BH95"/>
  <c r="BG95"/>
  <c r="FE98" s="1"/>
  <c r="BF95"/>
  <c r="DC95" s="1"/>
  <c r="BE95"/>
  <c r="BD95"/>
  <c r="BC95"/>
  <c r="FA98" s="1"/>
  <c r="BB95"/>
  <c r="CY95" s="1"/>
  <c r="BA95"/>
  <c r="AZ95"/>
  <c r="AY95"/>
  <c r="EW98" s="1"/>
  <c r="AW95"/>
  <c r="GK94"/>
  <c r="GF94"/>
  <c r="GC94"/>
  <c r="FV94"/>
  <c r="FU94"/>
  <c r="FP94"/>
  <c r="FH94"/>
  <c r="FA94"/>
  <c r="EK94"/>
  <c r="EI94"/>
  <c r="EG94"/>
  <c r="ED94"/>
  <c r="DX94"/>
  <c r="DS94"/>
  <c r="DQ94"/>
  <c r="DM94"/>
  <c r="DJ94"/>
  <c r="DE94"/>
  <c r="DB94"/>
  <c r="DA94"/>
  <c r="CW94"/>
  <c r="CR94"/>
  <c r="CQ94"/>
  <c r="CN94"/>
  <c r="CM94"/>
  <c r="EJ94" s="1"/>
  <c r="CL94"/>
  <c r="CK94"/>
  <c r="CJ94"/>
  <c r="CI94"/>
  <c r="EF94" s="1"/>
  <c r="CH94"/>
  <c r="CG94"/>
  <c r="GE97" s="1"/>
  <c r="CF94"/>
  <c r="GD97" s="1"/>
  <c r="CE94"/>
  <c r="EB94" s="1"/>
  <c r="CD94"/>
  <c r="EA94" s="1"/>
  <c r="CC94"/>
  <c r="GA97" s="1"/>
  <c r="CA94"/>
  <c r="FY97" s="1"/>
  <c r="BZ94"/>
  <c r="DW94" s="1"/>
  <c r="BY94"/>
  <c r="FX97" s="1"/>
  <c r="BV94"/>
  <c r="FT97" s="1"/>
  <c r="BT94"/>
  <c r="FS97" s="1"/>
  <c r="BS94"/>
  <c r="DP94" s="1"/>
  <c r="BR94"/>
  <c r="BQ94"/>
  <c r="BP94"/>
  <c r="FN97" s="1"/>
  <c r="BO94"/>
  <c r="DL94" s="1"/>
  <c r="BN94"/>
  <c r="BM94"/>
  <c r="FK97" s="1"/>
  <c r="BL94"/>
  <c r="DI94" s="1"/>
  <c r="BK94"/>
  <c r="DH94" s="1"/>
  <c r="BJ94"/>
  <c r="BI94"/>
  <c r="FG97" s="1"/>
  <c r="BH94"/>
  <c r="BG94"/>
  <c r="DD94" s="1"/>
  <c r="BF94"/>
  <c r="BE94"/>
  <c r="FC97" s="1"/>
  <c r="BD94"/>
  <c r="BC94"/>
  <c r="CZ94" s="1"/>
  <c r="BB94"/>
  <c r="BA94"/>
  <c r="AZ94"/>
  <c r="EX97" s="1"/>
  <c r="AY94"/>
  <c r="CV94" s="1"/>
  <c r="AW94"/>
  <c r="EW97" s="1"/>
  <c r="GG93"/>
  <c r="FW93"/>
  <c r="FV93"/>
  <c r="EW93"/>
  <c r="EH93"/>
  <c r="EE93"/>
  <c r="DZ93"/>
  <c r="DV93"/>
  <c r="DS93"/>
  <c r="DN93"/>
  <c r="DL93"/>
  <c r="DK93"/>
  <c r="DG93"/>
  <c r="DF93"/>
  <c r="DC93"/>
  <c r="DB93"/>
  <c r="CX93"/>
  <c r="CR93"/>
  <c r="CQ93"/>
  <c r="CN93"/>
  <c r="EK93" s="1"/>
  <c r="CM93"/>
  <c r="CL93"/>
  <c r="EI93" s="1"/>
  <c r="CK93"/>
  <c r="CJ93"/>
  <c r="EG93" s="1"/>
  <c r="CI93"/>
  <c r="GG96" s="1"/>
  <c r="CH93"/>
  <c r="GF96" s="1"/>
  <c r="CG93"/>
  <c r="ED93" s="1"/>
  <c r="CF93"/>
  <c r="EC93" s="1"/>
  <c r="CE93"/>
  <c r="GC96" s="1"/>
  <c r="CD93"/>
  <c r="EA93" s="1"/>
  <c r="CC93"/>
  <c r="GA96" s="1"/>
  <c r="CA93"/>
  <c r="FY96" s="1"/>
  <c r="BZ93"/>
  <c r="DW93" s="1"/>
  <c r="BY93"/>
  <c r="FW96" s="1"/>
  <c r="BV93"/>
  <c r="FU96" s="1"/>
  <c r="BT93"/>
  <c r="DQ93" s="1"/>
  <c r="BS93"/>
  <c r="FQ96" s="1"/>
  <c r="BR93"/>
  <c r="BQ93"/>
  <c r="BP93"/>
  <c r="DM93" s="1"/>
  <c r="BO93"/>
  <c r="FM96" s="1"/>
  <c r="BN93"/>
  <c r="FL96" s="1"/>
  <c r="BM93"/>
  <c r="FK96" s="1"/>
  <c r="BL93"/>
  <c r="DI93" s="1"/>
  <c r="BK93"/>
  <c r="FI96" s="1"/>
  <c r="BJ93"/>
  <c r="BI93"/>
  <c r="BH93"/>
  <c r="DE93" s="1"/>
  <c r="BG93"/>
  <c r="BF93"/>
  <c r="FD96" s="1"/>
  <c r="BE93"/>
  <c r="BD93"/>
  <c r="DA93" s="1"/>
  <c r="BC93"/>
  <c r="FA96" s="1"/>
  <c r="BB93"/>
  <c r="BA93"/>
  <c r="AZ93"/>
  <c r="CW93" s="1"/>
  <c r="AY93"/>
  <c r="EW96" s="1"/>
  <c r="AW93"/>
  <c r="GI92"/>
  <c r="GB92"/>
  <c r="FV92"/>
  <c r="FH92"/>
  <c r="FB92"/>
  <c r="EK92"/>
  <c r="EI92"/>
  <c r="EG92"/>
  <c r="EC92"/>
  <c r="EB92"/>
  <c r="EA92"/>
  <c r="DV92"/>
  <c r="DQ92"/>
  <c r="DO92"/>
  <c r="DI92"/>
  <c r="DG92"/>
  <c r="DC92"/>
  <c r="DA92"/>
  <c r="CY92"/>
  <c r="CW92"/>
  <c r="CV92"/>
  <c r="CQ92"/>
  <c r="CN92"/>
  <c r="CM92"/>
  <c r="EJ92" s="1"/>
  <c r="CL92"/>
  <c r="CK92"/>
  <c r="EH92" s="1"/>
  <c r="CJ92"/>
  <c r="GI95" s="1"/>
  <c r="CI92"/>
  <c r="GG95" s="1"/>
  <c r="CH92"/>
  <c r="EE92" s="1"/>
  <c r="CG92"/>
  <c r="ED92" s="1"/>
  <c r="CF92"/>
  <c r="GE95" s="1"/>
  <c r="CE92"/>
  <c r="GC95" s="1"/>
  <c r="CD92"/>
  <c r="GB95" s="1"/>
  <c r="CC92"/>
  <c r="DZ92" s="1"/>
  <c r="CA92"/>
  <c r="BZ92"/>
  <c r="DW92" s="1"/>
  <c r="BY92"/>
  <c r="FW95" s="1"/>
  <c r="BV92"/>
  <c r="DS92" s="1"/>
  <c r="BT92"/>
  <c r="BS92"/>
  <c r="DP92" s="1"/>
  <c r="BR92"/>
  <c r="BQ92"/>
  <c r="DN92" s="1"/>
  <c r="BP92"/>
  <c r="FO95" s="1"/>
  <c r="BO92"/>
  <c r="FM95" s="1"/>
  <c r="BN92"/>
  <c r="DK92" s="1"/>
  <c r="BM92"/>
  <c r="DJ92" s="1"/>
  <c r="BL92"/>
  <c r="FK95" s="1"/>
  <c r="BK92"/>
  <c r="FI95" s="1"/>
  <c r="BJ92"/>
  <c r="FH95" s="1"/>
  <c r="BI92"/>
  <c r="DF92" s="1"/>
  <c r="BH92"/>
  <c r="FG95" s="1"/>
  <c r="BG92"/>
  <c r="DD92" s="1"/>
  <c r="BF92"/>
  <c r="BE92"/>
  <c r="DB92" s="1"/>
  <c r="BD92"/>
  <c r="BC92"/>
  <c r="CZ92" s="1"/>
  <c r="BB92"/>
  <c r="BA92"/>
  <c r="CX92" s="1"/>
  <c r="AZ92"/>
  <c r="AY92"/>
  <c r="EW95" s="1"/>
  <c r="AW92"/>
  <c r="EI91"/>
  <c r="EB91"/>
  <c r="EA91"/>
  <c r="DV91"/>
  <c r="DO91"/>
  <c r="DH91"/>
  <c r="DG91"/>
  <c r="DC91"/>
  <c r="CY91"/>
  <c r="CQ91"/>
  <c r="CN91"/>
  <c r="CM91"/>
  <c r="EJ91" s="1"/>
  <c r="CL91"/>
  <c r="GJ94" s="1"/>
  <c r="CK91"/>
  <c r="CJ91"/>
  <c r="GH94" s="1"/>
  <c r="CI91"/>
  <c r="GG94" s="1"/>
  <c r="CH91"/>
  <c r="EE91" s="1"/>
  <c r="CG91"/>
  <c r="CF91"/>
  <c r="CE91"/>
  <c r="CD91"/>
  <c r="GB94" s="1"/>
  <c r="CC91"/>
  <c r="GA94" s="1"/>
  <c r="CA91"/>
  <c r="BZ91"/>
  <c r="FX94" s="1"/>
  <c r="BY91"/>
  <c r="FW94" s="1"/>
  <c r="BV91"/>
  <c r="FT94" s="1"/>
  <c r="BT91"/>
  <c r="BS91"/>
  <c r="DP91" s="1"/>
  <c r="BR91"/>
  <c r="BQ91"/>
  <c r="BP91"/>
  <c r="FN94" s="1"/>
  <c r="BO91"/>
  <c r="FM94" s="1"/>
  <c r="BN91"/>
  <c r="FL94" s="1"/>
  <c r="BM91"/>
  <c r="BL91"/>
  <c r="BK91"/>
  <c r="FI94" s="1"/>
  <c r="BJ91"/>
  <c r="BI91"/>
  <c r="BH91"/>
  <c r="BG91"/>
  <c r="FE94" s="1"/>
  <c r="BF91"/>
  <c r="FD94" s="1"/>
  <c r="BE91"/>
  <c r="BD91"/>
  <c r="BC91"/>
  <c r="CZ91" s="1"/>
  <c r="BB91"/>
  <c r="EZ94" s="1"/>
  <c r="BA91"/>
  <c r="AZ91"/>
  <c r="EX94" s="1"/>
  <c r="AY91"/>
  <c r="EW94" s="1"/>
  <c r="AW91"/>
  <c r="EH90"/>
  <c r="DW90"/>
  <c r="DN90"/>
  <c r="DD90"/>
  <c r="CX90"/>
  <c r="CQ90"/>
  <c r="CN90"/>
  <c r="CM90"/>
  <c r="GK93" s="1"/>
  <c r="CL90"/>
  <c r="CK90"/>
  <c r="CJ90"/>
  <c r="CI90"/>
  <c r="EF90" s="1"/>
  <c r="CH90"/>
  <c r="CG90"/>
  <c r="CF90"/>
  <c r="CE90"/>
  <c r="CE101" s="1"/>
  <c r="CD90"/>
  <c r="CC90"/>
  <c r="DZ90" s="1"/>
  <c r="CA90"/>
  <c r="BZ90"/>
  <c r="FX93" s="1"/>
  <c r="BY90"/>
  <c r="DV90" s="1"/>
  <c r="BV90"/>
  <c r="BT90"/>
  <c r="BS90"/>
  <c r="FQ93" s="1"/>
  <c r="BR90"/>
  <c r="BQ90"/>
  <c r="BP90"/>
  <c r="BO90"/>
  <c r="DL90" s="1"/>
  <c r="BN90"/>
  <c r="BM90"/>
  <c r="DJ90" s="1"/>
  <c r="BL90"/>
  <c r="BK90"/>
  <c r="FI93" s="1"/>
  <c r="BJ90"/>
  <c r="BI90"/>
  <c r="BH90"/>
  <c r="BG90"/>
  <c r="FE93" s="1"/>
  <c r="BF90"/>
  <c r="BE90"/>
  <c r="DB90" s="1"/>
  <c r="BD90"/>
  <c r="BC90"/>
  <c r="FA93" s="1"/>
  <c r="BB90"/>
  <c r="BA90"/>
  <c r="AZ90"/>
  <c r="AY90"/>
  <c r="CV90" s="1"/>
  <c r="AW90"/>
  <c r="EI89"/>
  <c r="ED89"/>
  <c r="DX89"/>
  <c r="DO89"/>
  <c r="DJ89"/>
  <c r="DE89"/>
  <c r="CY89"/>
  <c r="CQ89"/>
  <c r="CN89"/>
  <c r="EK89" s="1"/>
  <c r="CM89"/>
  <c r="CL89"/>
  <c r="CK89"/>
  <c r="CJ89"/>
  <c r="CI89"/>
  <c r="CH89"/>
  <c r="CG89"/>
  <c r="CF89"/>
  <c r="GD92" s="1"/>
  <c r="CE89"/>
  <c r="CD89"/>
  <c r="CC89"/>
  <c r="CA89"/>
  <c r="BZ89"/>
  <c r="BY89"/>
  <c r="BV89"/>
  <c r="BT89"/>
  <c r="FR92" s="1"/>
  <c r="BS89"/>
  <c r="BR89"/>
  <c r="BQ89"/>
  <c r="FO92" s="1"/>
  <c r="BP89"/>
  <c r="BO89"/>
  <c r="BN89"/>
  <c r="BM89"/>
  <c r="BL89"/>
  <c r="FJ92" s="1"/>
  <c r="BK89"/>
  <c r="BJ89"/>
  <c r="BI89"/>
  <c r="BH89"/>
  <c r="BG89"/>
  <c r="BF89"/>
  <c r="BE89"/>
  <c r="BD89"/>
  <c r="DA89" s="1"/>
  <c r="BC89"/>
  <c r="BB89"/>
  <c r="BA89"/>
  <c r="AY89"/>
  <c r="AW89"/>
  <c r="F89"/>
  <c r="GE87"/>
  <c r="GA87"/>
  <c r="FZ87"/>
  <c r="FV87"/>
  <c r="FS87"/>
  <c r="FO87"/>
  <c r="FK87"/>
  <c r="FG87"/>
  <c r="FC87"/>
  <c r="EY87"/>
  <c r="CB86"/>
  <c r="BX86"/>
  <c r="BW86"/>
  <c r="BU86"/>
  <c r="AT86"/>
  <c r="AS86"/>
  <c r="AR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C86"/>
  <c r="GE85"/>
  <c r="GA85"/>
  <c r="FW85"/>
  <c r="FV85"/>
  <c r="FS85"/>
  <c r="FO85"/>
  <c r="FK85"/>
  <c r="EY85"/>
  <c r="ER85"/>
  <c r="EQ85"/>
  <c r="EP85"/>
  <c r="EO85"/>
  <c r="EN85"/>
  <c r="EM85"/>
  <c r="DY85"/>
  <c r="DU85"/>
  <c r="DT85"/>
  <c r="DR85"/>
  <c r="BB85"/>
  <c r="BA85"/>
  <c r="AZ85"/>
  <c r="AY85"/>
  <c r="GI84"/>
  <c r="GA84"/>
  <c r="FW84"/>
  <c r="FV84"/>
  <c r="FK84"/>
  <c r="FG84"/>
  <c r="BC84"/>
  <c r="BB84"/>
  <c r="BA84"/>
  <c r="AZ84"/>
  <c r="AY84"/>
  <c r="GL83"/>
  <c r="GA83"/>
  <c r="FZ83"/>
  <c r="FV83"/>
  <c r="FU83"/>
  <c r="FR83"/>
  <c r="FN83"/>
  <c r="FB83"/>
  <c r="EX83"/>
  <c r="EE83"/>
  <c r="EA83"/>
  <c r="DV83"/>
  <c r="DK83"/>
  <c r="DG83"/>
  <c r="DC83"/>
  <c r="CR83"/>
  <c r="CQ83"/>
  <c r="CN83"/>
  <c r="EK83" s="1"/>
  <c r="CM83"/>
  <c r="CL83"/>
  <c r="CJ83"/>
  <c r="EG83" s="1"/>
  <c r="CI83"/>
  <c r="GG87" s="1"/>
  <c r="CH83"/>
  <c r="GF87" s="1"/>
  <c r="CG83"/>
  <c r="ED83" s="1"/>
  <c r="CF83"/>
  <c r="EC83" s="1"/>
  <c r="CE83"/>
  <c r="GC87" s="1"/>
  <c r="CD83"/>
  <c r="GB87" s="1"/>
  <c r="CC83"/>
  <c r="DZ83" s="1"/>
  <c r="CA83"/>
  <c r="FY87" s="1"/>
  <c r="BZ83"/>
  <c r="FX87" s="1"/>
  <c r="BY83"/>
  <c r="FW87" s="1"/>
  <c r="BV83"/>
  <c r="FU87" s="1"/>
  <c r="BT83"/>
  <c r="DQ83" s="1"/>
  <c r="BS83"/>
  <c r="FQ87" s="1"/>
  <c r="BR83"/>
  <c r="FP87" s="1"/>
  <c r="BQ83"/>
  <c r="DN83" s="1"/>
  <c r="BP83"/>
  <c r="DM83" s="1"/>
  <c r="BO83"/>
  <c r="FM87" s="1"/>
  <c r="BN83"/>
  <c r="FL87" s="1"/>
  <c r="BM83"/>
  <c r="DJ83" s="1"/>
  <c r="BL83"/>
  <c r="DI83" s="1"/>
  <c r="BK83"/>
  <c r="FI87" s="1"/>
  <c r="BJ83"/>
  <c r="FH87" s="1"/>
  <c r="BI83"/>
  <c r="DF83" s="1"/>
  <c r="BH83"/>
  <c r="DE83" s="1"/>
  <c r="BG83"/>
  <c r="FE87" s="1"/>
  <c r="BF83"/>
  <c r="FD87" s="1"/>
  <c r="BE83"/>
  <c r="DB83" s="1"/>
  <c r="BD83"/>
  <c r="DA83" s="1"/>
  <c r="BC83"/>
  <c r="FA87" s="1"/>
  <c r="BB83"/>
  <c r="EZ87" s="1"/>
  <c r="BA83"/>
  <c r="CX83" s="1"/>
  <c r="AZ83"/>
  <c r="CW83" s="1"/>
  <c r="AY83"/>
  <c r="AQ83"/>
  <c r="AQ86" s="1"/>
  <c r="W83"/>
  <c r="C83"/>
  <c r="GL82"/>
  <c r="GH82"/>
  <c r="GD82"/>
  <c r="FZ82"/>
  <c r="FV82"/>
  <c r="FS82"/>
  <c r="FR82"/>
  <c r="FN82"/>
  <c r="FJ82"/>
  <c r="FF82"/>
  <c r="FB82"/>
  <c r="EX82"/>
  <c r="EA82"/>
  <c r="DV82"/>
  <c r="DG82"/>
  <c r="DC82"/>
  <c r="CR82"/>
  <c r="CQ82"/>
  <c r="CN82"/>
  <c r="EK82" s="1"/>
  <c r="CM82"/>
  <c r="EJ82" s="1"/>
  <c r="CL82"/>
  <c r="EI82" s="1"/>
  <c r="CK82"/>
  <c r="EH82" s="1"/>
  <c r="CJ82"/>
  <c r="EG82" s="1"/>
  <c r="CI82"/>
  <c r="EF82" s="1"/>
  <c r="CH82"/>
  <c r="EE82" s="1"/>
  <c r="CG82"/>
  <c r="ED82" s="1"/>
  <c r="CF82"/>
  <c r="EC82" s="1"/>
  <c r="CE82"/>
  <c r="EB82" s="1"/>
  <c r="CD82"/>
  <c r="CC82"/>
  <c r="DZ82" s="1"/>
  <c r="CA82"/>
  <c r="DX82" s="1"/>
  <c r="BZ82"/>
  <c r="DW82" s="1"/>
  <c r="BY82"/>
  <c r="BV82"/>
  <c r="DS82" s="1"/>
  <c r="BT82"/>
  <c r="DQ82" s="1"/>
  <c r="BS82"/>
  <c r="DP82" s="1"/>
  <c r="BR82"/>
  <c r="DO82" s="1"/>
  <c r="BQ82"/>
  <c r="DN82" s="1"/>
  <c r="BP82"/>
  <c r="DM82" s="1"/>
  <c r="BO82"/>
  <c r="DL82" s="1"/>
  <c r="BN82"/>
  <c r="DK82" s="1"/>
  <c r="BM82"/>
  <c r="DJ82" s="1"/>
  <c r="BL82"/>
  <c r="DI82" s="1"/>
  <c r="BK82"/>
  <c r="DH82" s="1"/>
  <c r="BJ82"/>
  <c r="BI82"/>
  <c r="DF82" s="1"/>
  <c r="BH82"/>
  <c r="DE82" s="1"/>
  <c r="BG82"/>
  <c r="DD82" s="1"/>
  <c r="BF82"/>
  <c r="BE82"/>
  <c r="DB82" s="1"/>
  <c r="BD82"/>
  <c r="DA82" s="1"/>
  <c r="BC82"/>
  <c r="CZ82" s="1"/>
  <c r="BB82"/>
  <c r="CY82" s="1"/>
  <c r="BA82"/>
  <c r="CX82" s="1"/>
  <c r="AZ82"/>
  <c r="CW82" s="1"/>
  <c r="AY82"/>
  <c r="CV82" s="1"/>
  <c r="AW82"/>
  <c r="AW83" s="1"/>
  <c r="GI81"/>
  <c r="GE81"/>
  <c r="FV81"/>
  <c r="FG81"/>
  <c r="EJ81"/>
  <c r="EF81"/>
  <c r="EB81"/>
  <c r="DW81"/>
  <c r="DP81"/>
  <c r="DL81"/>
  <c r="DH81"/>
  <c r="DD81"/>
  <c r="CZ81"/>
  <c r="CV81"/>
  <c r="CS81"/>
  <c r="CQ81"/>
  <c r="CN81"/>
  <c r="GL85" s="1"/>
  <c r="CM81"/>
  <c r="GK85" s="1"/>
  <c r="CL81"/>
  <c r="EI81" s="1"/>
  <c r="CK81"/>
  <c r="EH81" s="1"/>
  <c r="CJ81"/>
  <c r="GH85" s="1"/>
  <c r="CI81"/>
  <c r="GG85" s="1"/>
  <c r="CH81"/>
  <c r="EE81" s="1"/>
  <c r="CG81"/>
  <c r="ED81" s="1"/>
  <c r="CF81"/>
  <c r="GD85" s="1"/>
  <c r="CE81"/>
  <c r="GC85" s="1"/>
  <c r="CD81"/>
  <c r="EA81" s="1"/>
  <c r="CC81"/>
  <c r="DZ81" s="1"/>
  <c r="CA81"/>
  <c r="FY85" s="1"/>
  <c r="BZ81"/>
  <c r="BY81"/>
  <c r="DV81" s="1"/>
  <c r="BV81"/>
  <c r="BT81"/>
  <c r="FR85" s="1"/>
  <c r="BS81"/>
  <c r="FQ85" s="1"/>
  <c r="BR81"/>
  <c r="DO81" s="1"/>
  <c r="BQ81"/>
  <c r="DN81" s="1"/>
  <c r="BP81"/>
  <c r="FN85" s="1"/>
  <c r="BO81"/>
  <c r="FM85" s="1"/>
  <c r="BN81"/>
  <c r="DK81" s="1"/>
  <c r="BM81"/>
  <c r="DJ81" s="1"/>
  <c r="BL81"/>
  <c r="FJ85" s="1"/>
  <c r="BK81"/>
  <c r="FI85" s="1"/>
  <c r="BJ81"/>
  <c r="DG81" s="1"/>
  <c r="BI81"/>
  <c r="DF81" s="1"/>
  <c r="BH81"/>
  <c r="FF85" s="1"/>
  <c r="BG81"/>
  <c r="FE85" s="1"/>
  <c r="BF81"/>
  <c r="DC81" s="1"/>
  <c r="BE81"/>
  <c r="DB81" s="1"/>
  <c r="BD81"/>
  <c r="FB85" s="1"/>
  <c r="BC81"/>
  <c r="FA85" s="1"/>
  <c r="BB81"/>
  <c r="CY81" s="1"/>
  <c r="BA81"/>
  <c r="CX81" s="1"/>
  <c r="AZ81"/>
  <c r="EX85" s="1"/>
  <c r="AY81"/>
  <c r="EW85" s="1"/>
  <c r="AW81"/>
  <c r="CT81" s="1"/>
  <c r="GD80"/>
  <c r="FW80"/>
  <c r="FV80"/>
  <c r="FR80"/>
  <c r="FB80"/>
  <c r="EI80"/>
  <c r="EE80"/>
  <c r="EA80"/>
  <c r="DV80"/>
  <c r="DO80"/>
  <c r="DK80"/>
  <c r="DG80"/>
  <c r="DC80"/>
  <c r="CY80"/>
  <c r="CT80"/>
  <c r="CS80"/>
  <c r="CQ80"/>
  <c r="CN80"/>
  <c r="CM80"/>
  <c r="GK84" s="1"/>
  <c r="CL80"/>
  <c r="CK80"/>
  <c r="EH80" s="1"/>
  <c r="CJ80"/>
  <c r="CI80"/>
  <c r="GG84" s="1"/>
  <c r="CH80"/>
  <c r="CG80"/>
  <c r="ED80" s="1"/>
  <c r="CF80"/>
  <c r="CE80"/>
  <c r="GC84" s="1"/>
  <c r="CD80"/>
  <c r="CC80"/>
  <c r="DZ80" s="1"/>
  <c r="CA80"/>
  <c r="BZ80"/>
  <c r="FX84" s="1"/>
  <c r="BY80"/>
  <c r="BV80"/>
  <c r="FU84" s="1"/>
  <c r="BT80"/>
  <c r="BS80"/>
  <c r="FQ84" s="1"/>
  <c r="BR80"/>
  <c r="BQ80"/>
  <c r="DN80" s="1"/>
  <c r="BP80"/>
  <c r="FO84" s="1"/>
  <c r="BO80"/>
  <c r="FM84" s="1"/>
  <c r="BN80"/>
  <c r="BM80"/>
  <c r="DJ80" s="1"/>
  <c r="BL80"/>
  <c r="BK80"/>
  <c r="FI84" s="1"/>
  <c r="BJ80"/>
  <c r="BI80"/>
  <c r="DF80" s="1"/>
  <c r="BH80"/>
  <c r="BG80"/>
  <c r="FE84" s="1"/>
  <c r="BF80"/>
  <c r="BE80"/>
  <c r="DB80" s="1"/>
  <c r="BD80"/>
  <c r="BC80"/>
  <c r="FA84" s="1"/>
  <c r="BB80"/>
  <c r="BA80"/>
  <c r="CX80" s="1"/>
  <c r="AZ80"/>
  <c r="EY84" s="1"/>
  <c r="AY80"/>
  <c r="EW84" s="1"/>
  <c r="AW80"/>
  <c r="FV79"/>
  <c r="FU79"/>
  <c r="FT79"/>
  <c r="FQ79"/>
  <c r="FA79"/>
  <c r="EH79"/>
  <c r="ED79"/>
  <c r="DZ79"/>
  <c r="DS79"/>
  <c r="DN79"/>
  <c r="DJ79"/>
  <c r="DF79"/>
  <c r="DB79"/>
  <c r="CX79"/>
  <c r="CS79"/>
  <c r="CQ79"/>
  <c r="CN79"/>
  <c r="EK79" s="1"/>
  <c r="CM79"/>
  <c r="CL79"/>
  <c r="GJ83" s="1"/>
  <c r="CK79"/>
  <c r="CJ79"/>
  <c r="EG79" s="1"/>
  <c r="CI79"/>
  <c r="CH79"/>
  <c r="GF83" s="1"/>
  <c r="CG79"/>
  <c r="CF79"/>
  <c r="EC79" s="1"/>
  <c r="CE79"/>
  <c r="GD83" s="1"/>
  <c r="CD79"/>
  <c r="GB83" s="1"/>
  <c r="CC79"/>
  <c r="CA79"/>
  <c r="FY83" s="1"/>
  <c r="BZ79"/>
  <c r="BY79"/>
  <c r="FW83" s="1"/>
  <c r="BV79"/>
  <c r="FT83" s="1"/>
  <c r="BT79"/>
  <c r="DQ79" s="1"/>
  <c r="BS79"/>
  <c r="BR79"/>
  <c r="FP83" s="1"/>
  <c r="BQ79"/>
  <c r="BP79"/>
  <c r="DM79" s="1"/>
  <c r="BO79"/>
  <c r="BN79"/>
  <c r="FL83" s="1"/>
  <c r="BM79"/>
  <c r="BL79"/>
  <c r="DI79" s="1"/>
  <c r="BK79"/>
  <c r="BJ79"/>
  <c r="FH83" s="1"/>
  <c r="BI79"/>
  <c r="BH79"/>
  <c r="DE79" s="1"/>
  <c r="BG79"/>
  <c r="FF83" s="1"/>
  <c r="BF79"/>
  <c r="FD83" s="1"/>
  <c r="BE79"/>
  <c r="BD79"/>
  <c r="DA79" s="1"/>
  <c r="BC79"/>
  <c r="BB79"/>
  <c r="EZ83" s="1"/>
  <c r="BA79"/>
  <c r="AZ79"/>
  <c r="CW79" s="1"/>
  <c r="AY79"/>
  <c r="AW79"/>
  <c r="CT79" s="1"/>
  <c r="GJ78"/>
  <c r="GA78"/>
  <c r="FV78"/>
  <c r="FV88" s="1"/>
  <c r="FU78"/>
  <c r="FT78"/>
  <c r="FP78"/>
  <c r="EZ78"/>
  <c r="EK78"/>
  <c r="EG78"/>
  <c r="EC78"/>
  <c r="DX78"/>
  <c r="DQ78"/>
  <c r="DM78"/>
  <c r="DI78"/>
  <c r="DE78"/>
  <c r="DA78"/>
  <c r="CW78"/>
  <c r="CS78"/>
  <c r="CR78"/>
  <c r="CQ78"/>
  <c r="CN78"/>
  <c r="CM78"/>
  <c r="CL78"/>
  <c r="CK78"/>
  <c r="GI82" s="1"/>
  <c r="CJ78"/>
  <c r="CI78"/>
  <c r="CH78"/>
  <c r="CG78"/>
  <c r="GE82" s="1"/>
  <c r="CF78"/>
  <c r="CE78"/>
  <c r="CD78"/>
  <c r="CC78"/>
  <c r="GA82" s="1"/>
  <c r="CA78"/>
  <c r="BZ78"/>
  <c r="BY78"/>
  <c r="BV78"/>
  <c r="FT82" s="1"/>
  <c r="BT78"/>
  <c r="BS78"/>
  <c r="BR78"/>
  <c r="BQ78"/>
  <c r="FO82" s="1"/>
  <c r="BP78"/>
  <c r="BO78"/>
  <c r="BN78"/>
  <c r="BM78"/>
  <c r="FK82" s="1"/>
  <c r="BL78"/>
  <c r="BK78"/>
  <c r="BJ78"/>
  <c r="BI78"/>
  <c r="FG82" s="1"/>
  <c r="BH78"/>
  <c r="BG78"/>
  <c r="BF78"/>
  <c r="BE78"/>
  <c r="FC82" s="1"/>
  <c r="BD78"/>
  <c r="BC78"/>
  <c r="BB78"/>
  <c r="BA78"/>
  <c r="EY82" s="1"/>
  <c r="AZ78"/>
  <c r="AY78"/>
  <c r="AW78"/>
  <c r="CT78" s="1"/>
  <c r="EJ77"/>
  <c r="EF77"/>
  <c r="EB77"/>
  <c r="DW77"/>
  <c r="DP77"/>
  <c r="DL77"/>
  <c r="DH77"/>
  <c r="DD77"/>
  <c r="CZ77"/>
  <c r="CV77"/>
  <c r="CS77"/>
  <c r="CQ77"/>
  <c r="CN77"/>
  <c r="GL81" s="1"/>
  <c r="CM77"/>
  <c r="GK81" s="1"/>
  <c r="CL77"/>
  <c r="EI77" s="1"/>
  <c r="CK77"/>
  <c r="EH77" s="1"/>
  <c r="CJ77"/>
  <c r="GH81" s="1"/>
  <c r="CI77"/>
  <c r="GG81" s="1"/>
  <c r="CH77"/>
  <c r="EE77" s="1"/>
  <c r="CG77"/>
  <c r="ED77" s="1"/>
  <c r="CF77"/>
  <c r="GD81" s="1"/>
  <c r="CE77"/>
  <c r="GC81" s="1"/>
  <c r="CD77"/>
  <c r="CC77"/>
  <c r="DZ77" s="1"/>
  <c r="CA77"/>
  <c r="BZ77"/>
  <c r="BY77"/>
  <c r="FW81" s="1"/>
  <c r="BV77"/>
  <c r="BT77"/>
  <c r="BS77"/>
  <c r="FQ81" s="1"/>
  <c r="BR77"/>
  <c r="BQ77"/>
  <c r="DN77" s="1"/>
  <c r="BP77"/>
  <c r="BO77"/>
  <c r="FM81" s="1"/>
  <c r="BN77"/>
  <c r="BM77"/>
  <c r="DJ77" s="1"/>
  <c r="BL77"/>
  <c r="BK77"/>
  <c r="FI81" s="1"/>
  <c r="BJ77"/>
  <c r="BI77"/>
  <c r="DF77" s="1"/>
  <c r="BH77"/>
  <c r="BG77"/>
  <c r="FE81" s="1"/>
  <c r="BF77"/>
  <c r="BE77"/>
  <c r="DB77" s="1"/>
  <c r="BD77"/>
  <c r="BC77"/>
  <c r="FA81" s="1"/>
  <c r="BB77"/>
  <c r="BA77"/>
  <c r="CX77" s="1"/>
  <c r="AZ77"/>
  <c r="AY77"/>
  <c r="EW81" s="1"/>
  <c r="AW77"/>
  <c r="CT77" s="1"/>
  <c r="EI76"/>
  <c r="EF76"/>
  <c r="EE76"/>
  <c r="EB76"/>
  <c r="EA76"/>
  <c r="DW76"/>
  <c r="DV76"/>
  <c r="DO76"/>
  <c r="DL76"/>
  <c r="DK76"/>
  <c r="DH76"/>
  <c r="DG76"/>
  <c r="DD76"/>
  <c r="DC76"/>
  <c r="CY76"/>
  <c r="CV76"/>
  <c r="CT76"/>
  <c r="CS76"/>
  <c r="CQ76"/>
  <c r="CN76"/>
  <c r="EK76" s="1"/>
  <c r="CM76"/>
  <c r="GK80" s="1"/>
  <c r="CL76"/>
  <c r="CK76"/>
  <c r="GI80" s="1"/>
  <c r="CJ76"/>
  <c r="EG76" s="1"/>
  <c r="CI76"/>
  <c r="GG80" s="1"/>
  <c r="CH76"/>
  <c r="CG76"/>
  <c r="CF76"/>
  <c r="EC76" s="1"/>
  <c r="CE76"/>
  <c r="GC80" s="1"/>
  <c r="CD76"/>
  <c r="CC76"/>
  <c r="CA76"/>
  <c r="BZ76"/>
  <c r="FX80" s="1"/>
  <c r="BY76"/>
  <c r="BV76"/>
  <c r="BT76"/>
  <c r="BS76"/>
  <c r="FQ80" s="1"/>
  <c r="BR76"/>
  <c r="BQ76"/>
  <c r="FO80" s="1"/>
  <c r="BP76"/>
  <c r="DM76" s="1"/>
  <c r="BO76"/>
  <c r="FM80" s="1"/>
  <c r="BN76"/>
  <c r="BM76"/>
  <c r="BL76"/>
  <c r="DI76" s="1"/>
  <c r="BK76"/>
  <c r="FI80" s="1"/>
  <c r="BJ76"/>
  <c r="BI76"/>
  <c r="BH76"/>
  <c r="DE76" s="1"/>
  <c r="BG76"/>
  <c r="FE80" s="1"/>
  <c r="BF76"/>
  <c r="BE76"/>
  <c r="BD76"/>
  <c r="BC76"/>
  <c r="FA80" s="1"/>
  <c r="BB76"/>
  <c r="BA76"/>
  <c r="EY80" s="1"/>
  <c r="AZ76"/>
  <c r="CW76" s="1"/>
  <c r="AY76"/>
  <c r="EW80" s="1"/>
  <c r="AW76"/>
  <c r="EK75"/>
  <c r="EI75"/>
  <c r="EH75"/>
  <c r="EE75"/>
  <c r="ED75"/>
  <c r="EA75"/>
  <c r="DZ75"/>
  <c r="DS75"/>
  <c r="DQ75"/>
  <c r="DO75"/>
  <c r="DN75"/>
  <c r="DK75"/>
  <c r="DJ75"/>
  <c r="DG75"/>
  <c r="DF75"/>
  <c r="DB75"/>
  <c r="CY75"/>
  <c r="CX75"/>
  <c r="CT75"/>
  <c r="CS75"/>
  <c r="CQ75"/>
  <c r="CN75"/>
  <c r="GL79" s="1"/>
  <c r="CM75"/>
  <c r="EJ75" s="1"/>
  <c r="CL75"/>
  <c r="GJ79" s="1"/>
  <c r="CK75"/>
  <c r="CJ75"/>
  <c r="CI75"/>
  <c r="EF75" s="1"/>
  <c r="CH75"/>
  <c r="GF79" s="1"/>
  <c r="CG75"/>
  <c r="CF75"/>
  <c r="CE75"/>
  <c r="EB75" s="1"/>
  <c r="CD75"/>
  <c r="GB79" s="1"/>
  <c r="CC75"/>
  <c r="GA79" s="1"/>
  <c r="CA75"/>
  <c r="BZ75"/>
  <c r="BY75"/>
  <c r="FW79" s="1"/>
  <c r="BV75"/>
  <c r="BT75"/>
  <c r="BS75"/>
  <c r="DP75" s="1"/>
  <c r="BR75"/>
  <c r="FP79" s="1"/>
  <c r="BQ75"/>
  <c r="BP75"/>
  <c r="BO75"/>
  <c r="DL75" s="1"/>
  <c r="BN75"/>
  <c r="FL79" s="1"/>
  <c r="BM75"/>
  <c r="BL75"/>
  <c r="BK75"/>
  <c r="DH75" s="1"/>
  <c r="BJ75"/>
  <c r="FH79" s="1"/>
  <c r="BI75"/>
  <c r="BH75"/>
  <c r="BG75"/>
  <c r="DD75" s="1"/>
  <c r="BF75"/>
  <c r="FD79" s="1"/>
  <c r="BE75"/>
  <c r="BD75"/>
  <c r="DA75" s="1"/>
  <c r="BC75"/>
  <c r="CZ75" s="1"/>
  <c r="BB75"/>
  <c r="EZ79" s="1"/>
  <c r="BA75"/>
  <c r="AZ75"/>
  <c r="AY75"/>
  <c r="CV75" s="1"/>
  <c r="AW75"/>
  <c r="EI74"/>
  <c r="EH74"/>
  <c r="ED74"/>
  <c r="EC74"/>
  <c r="DZ74"/>
  <c r="DX74"/>
  <c r="DS74"/>
  <c r="DO74"/>
  <c r="DN74"/>
  <c r="DJ74"/>
  <c r="DI74"/>
  <c r="DF74"/>
  <c r="DE74"/>
  <c r="DB74"/>
  <c r="CY74"/>
  <c r="CX74"/>
  <c r="CS74"/>
  <c r="CS85" s="1"/>
  <c r="CR74"/>
  <c r="CQ74"/>
  <c r="CN74"/>
  <c r="CM74"/>
  <c r="CL74"/>
  <c r="CK74"/>
  <c r="CJ74"/>
  <c r="CI74"/>
  <c r="CH74"/>
  <c r="EE74" s="1"/>
  <c r="CG74"/>
  <c r="CF74"/>
  <c r="CE74"/>
  <c r="CD74"/>
  <c r="CC74"/>
  <c r="CA74"/>
  <c r="BZ74"/>
  <c r="FX78" s="1"/>
  <c r="BY74"/>
  <c r="BV74"/>
  <c r="BT74"/>
  <c r="BS74"/>
  <c r="BR74"/>
  <c r="BQ74"/>
  <c r="BP74"/>
  <c r="BO74"/>
  <c r="BN74"/>
  <c r="DK74" s="1"/>
  <c r="BM74"/>
  <c r="BL74"/>
  <c r="BK74"/>
  <c r="BJ74"/>
  <c r="BI74"/>
  <c r="BH74"/>
  <c r="BG74"/>
  <c r="BF74"/>
  <c r="FD78" s="1"/>
  <c r="BE74"/>
  <c r="BD74"/>
  <c r="BC74"/>
  <c r="BB74"/>
  <c r="BA74"/>
  <c r="AZ74"/>
  <c r="AY74"/>
  <c r="AW74"/>
  <c r="CT74" s="1"/>
  <c r="CT85" s="1"/>
  <c r="GI73"/>
  <c r="FY73"/>
  <c r="FV73"/>
  <c r="FT73"/>
  <c r="FS73"/>
  <c r="FO73"/>
  <c r="FM73"/>
  <c r="FI73"/>
  <c r="FE73"/>
  <c r="CF72"/>
  <c r="CB72"/>
  <c r="BX72"/>
  <c r="BW72"/>
  <c r="BU72"/>
  <c r="AT72"/>
  <c r="AS72"/>
  <c r="AR72"/>
  <c r="AQ72"/>
  <c r="AP72"/>
  <c r="AO72"/>
  <c r="AN72"/>
  <c r="AM72"/>
  <c r="AL72"/>
  <c r="AJ72"/>
  <c r="AH72"/>
  <c r="AG72"/>
  <c r="AF72"/>
  <c r="AE72"/>
  <c r="AD72"/>
  <c r="AC72"/>
  <c r="AB72"/>
  <c r="AA72"/>
  <c r="Z72"/>
  <c r="Y72"/>
  <c r="X72"/>
  <c r="W72"/>
  <c r="V72"/>
  <c r="U72"/>
  <c r="S72"/>
  <c r="R72"/>
  <c r="Q72"/>
  <c r="P72"/>
  <c r="O72"/>
  <c r="N72"/>
  <c r="M72"/>
  <c r="L72"/>
  <c r="K72"/>
  <c r="J72"/>
  <c r="I72"/>
  <c r="H72"/>
  <c r="G72"/>
  <c r="F72"/>
  <c r="E72"/>
  <c r="GK71"/>
  <c r="FV71"/>
  <c r="FQ71"/>
  <c r="FA71"/>
  <c r="ER71"/>
  <c r="EQ71"/>
  <c r="EP71"/>
  <c r="EO71"/>
  <c r="EN71"/>
  <c r="EM71"/>
  <c r="DY71"/>
  <c r="DU71"/>
  <c r="DT71"/>
  <c r="DR71"/>
  <c r="BC71"/>
  <c r="GD70"/>
  <c r="FY70"/>
  <c r="FV70"/>
  <c r="FN70"/>
  <c r="FI70"/>
  <c r="EX70"/>
  <c r="BC70"/>
  <c r="BB70"/>
  <c r="BA70"/>
  <c r="AZ70"/>
  <c r="FX69"/>
  <c r="FW69"/>
  <c r="FV69"/>
  <c r="FH69"/>
  <c r="EK69"/>
  <c r="EJ69"/>
  <c r="EG69"/>
  <c r="EF69"/>
  <c r="EC69"/>
  <c r="EB69"/>
  <c r="DW69"/>
  <c r="DQ69"/>
  <c r="DP69"/>
  <c r="DM69"/>
  <c r="DL69"/>
  <c r="DK69"/>
  <c r="DH69"/>
  <c r="DG69"/>
  <c r="DD69"/>
  <c r="DC69"/>
  <c r="CY69"/>
  <c r="CW69"/>
  <c r="CV69"/>
  <c r="CS69"/>
  <c r="CR69"/>
  <c r="CQ69"/>
  <c r="CN69"/>
  <c r="GL73" s="1"/>
  <c r="CM69"/>
  <c r="CL69"/>
  <c r="CK69"/>
  <c r="EH69" s="1"/>
  <c r="CJ69"/>
  <c r="GH73" s="1"/>
  <c r="CI69"/>
  <c r="CH69"/>
  <c r="CG69"/>
  <c r="ED69" s="1"/>
  <c r="CF69"/>
  <c r="GD73" s="1"/>
  <c r="CE69"/>
  <c r="CD69"/>
  <c r="GC73" s="1"/>
  <c r="CC69"/>
  <c r="DZ69" s="1"/>
  <c r="CA69"/>
  <c r="FZ73" s="1"/>
  <c r="BZ69"/>
  <c r="BY69"/>
  <c r="FW73" s="1"/>
  <c r="BV69"/>
  <c r="DS69" s="1"/>
  <c r="BT69"/>
  <c r="FR73" s="1"/>
  <c r="BS69"/>
  <c r="BR69"/>
  <c r="BQ69"/>
  <c r="DN69" s="1"/>
  <c r="BP69"/>
  <c r="FN73" s="1"/>
  <c r="BO69"/>
  <c r="BM69"/>
  <c r="BL69"/>
  <c r="FJ73" s="1"/>
  <c r="BK69"/>
  <c r="BJ69"/>
  <c r="BI69"/>
  <c r="BH69"/>
  <c r="FF73" s="1"/>
  <c r="BG69"/>
  <c r="BF69"/>
  <c r="BE69"/>
  <c r="BD69"/>
  <c r="FB73" s="1"/>
  <c r="BC69"/>
  <c r="FA73" s="1"/>
  <c r="BB69"/>
  <c r="BA69"/>
  <c r="AZ69"/>
  <c r="EX73" s="1"/>
  <c r="AY69"/>
  <c r="T69"/>
  <c r="T72" s="1"/>
  <c r="C69"/>
  <c r="GB68"/>
  <c r="GA68"/>
  <c r="FW68"/>
  <c r="FV68"/>
  <c r="FL68"/>
  <c r="FG68"/>
  <c r="EK68"/>
  <c r="EJ68"/>
  <c r="EF68"/>
  <c r="EE68"/>
  <c r="EB68"/>
  <c r="EA68"/>
  <c r="DW68"/>
  <c r="DQ68"/>
  <c r="DP68"/>
  <c r="DL68"/>
  <c r="DK68"/>
  <c r="DH68"/>
  <c r="DG68"/>
  <c r="DD68"/>
  <c r="DA68"/>
  <c r="CZ68"/>
  <c r="CV68"/>
  <c r="CS68"/>
  <c r="CQ68"/>
  <c r="CN68"/>
  <c r="GL71" s="1"/>
  <c r="CM68"/>
  <c r="CL68"/>
  <c r="EI68" s="1"/>
  <c r="CK68"/>
  <c r="CJ68"/>
  <c r="GH71" s="1"/>
  <c r="CI68"/>
  <c r="CH68"/>
  <c r="GG71" s="1"/>
  <c r="CG68"/>
  <c r="CF68"/>
  <c r="GD71" s="1"/>
  <c r="CE68"/>
  <c r="CD68"/>
  <c r="GC71" s="1"/>
  <c r="CC68"/>
  <c r="DZ68" s="1"/>
  <c r="CA68"/>
  <c r="FZ71" s="1"/>
  <c r="BZ68"/>
  <c r="BY68"/>
  <c r="FX71" s="1"/>
  <c r="BV68"/>
  <c r="BT68"/>
  <c r="FR71" s="1"/>
  <c r="BS68"/>
  <c r="BR68"/>
  <c r="DO68" s="1"/>
  <c r="BQ68"/>
  <c r="BP68"/>
  <c r="FN71" s="1"/>
  <c r="BO68"/>
  <c r="BN68"/>
  <c r="FM71" s="1"/>
  <c r="BM68"/>
  <c r="BL68"/>
  <c r="FJ71" s="1"/>
  <c r="BK68"/>
  <c r="BJ68"/>
  <c r="FI71" s="1"/>
  <c r="BI68"/>
  <c r="DF68" s="1"/>
  <c r="BH68"/>
  <c r="FF71" s="1"/>
  <c r="BG68"/>
  <c r="BF68"/>
  <c r="BE68"/>
  <c r="BD68"/>
  <c r="FB71" s="1"/>
  <c r="BC68"/>
  <c r="BB68"/>
  <c r="CY68" s="1"/>
  <c r="BA68"/>
  <c r="AZ68"/>
  <c r="EX71" s="1"/>
  <c r="AY68"/>
  <c r="C68"/>
  <c r="GH67"/>
  <c r="FV67"/>
  <c r="FS67"/>
  <c r="FR67"/>
  <c r="FG67"/>
  <c r="FB67"/>
  <c r="EK67"/>
  <c r="EJ67"/>
  <c r="EF67"/>
  <c r="EE67"/>
  <c r="EB67"/>
  <c r="EA67"/>
  <c r="DW67"/>
  <c r="DQ67"/>
  <c r="DP67"/>
  <c r="DL67"/>
  <c r="DK67"/>
  <c r="DH67"/>
  <c r="DG67"/>
  <c r="DD67"/>
  <c r="DA67"/>
  <c r="CZ67"/>
  <c r="CV67"/>
  <c r="CT67"/>
  <c r="CS67"/>
  <c r="CQ67"/>
  <c r="CN67"/>
  <c r="GL70" s="1"/>
  <c r="CM67"/>
  <c r="CL67"/>
  <c r="EI67" s="1"/>
  <c r="CK67"/>
  <c r="CJ67"/>
  <c r="GH70" s="1"/>
  <c r="CI67"/>
  <c r="CH67"/>
  <c r="GG70" s="1"/>
  <c r="CG67"/>
  <c r="CF67"/>
  <c r="EC67" s="1"/>
  <c r="CE67"/>
  <c r="CD67"/>
  <c r="CC67"/>
  <c r="CA67"/>
  <c r="DX67" s="1"/>
  <c r="BZ67"/>
  <c r="BY67"/>
  <c r="FW70" s="1"/>
  <c r="BV67"/>
  <c r="BT67"/>
  <c r="FS70" s="1"/>
  <c r="BS67"/>
  <c r="BR67"/>
  <c r="FQ70" s="1"/>
  <c r="BQ67"/>
  <c r="BP67"/>
  <c r="DM67" s="1"/>
  <c r="BO67"/>
  <c r="BN67"/>
  <c r="BM67"/>
  <c r="BL67"/>
  <c r="DI67" s="1"/>
  <c r="BK67"/>
  <c r="BJ67"/>
  <c r="BI67"/>
  <c r="BH67"/>
  <c r="FF70" s="1"/>
  <c r="BG67"/>
  <c r="BF67"/>
  <c r="FE70" s="1"/>
  <c r="BE67"/>
  <c r="FD70" s="1"/>
  <c r="BD67"/>
  <c r="FB70" s="1"/>
  <c r="BC67"/>
  <c r="BB67"/>
  <c r="FA70" s="1"/>
  <c r="BA67"/>
  <c r="AZ67"/>
  <c r="CW67" s="1"/>
  <c r="AY67"/>
  <c r="AW67"/>
  <c r="EW70" s="1"/>
  <c r="GL66"/>
  <c r="GG66"/>
  <c r="FV66"/>
  <c r="FV75" s="1"/>
  <c r="FQ66"/>
  <c r="FF66"/>
  <c r="FA66"/>
  <c r="EJ66"/>
  <c r="EI66"/>
  <c r="EE66"/>
  <c r="ED66"/>
  <c r="EA66"/>
  <c r="DZ66"/>
  <c r="DP66"/>
  <c r="DO66"/>
  <c r="DK66"/>
  <c r="DJ66"/>
  <c r="DG66"/>
  <c r="DF66"/>
  <c r="DC66"/>
  <c r="DB66"/>
  <c r="CY66"/>
  <c r="CX66"/>
  <c r="CT66"/>
  <c r="CS66"/>
  <c r="CQ66"/>
  <c r="CN66"/>
  <c r="CM66"/>
  <c r="GK69" s="1"/>
  <c r="CL66"/>
  <c r="CK66"/>
  <c r="EH66" s="1"/>
  <c r="CJ66"/>
  <c r="CI66"/>
  <c r="GG69" s="1"/>
  <c r="CH66"/>
  <c r="GF69" s="1"/>
  <c r="CG66"/>
  <c r="CF66"/>
  <c r="EC66" s="1"/>
  <c r="CE66"/>
  <c r="GC69" s="1"/>
  <c r="CD66"/>
  <c r="CC66"/>
  <c r="GA69" s="1"/>
  <c r="CA66"/>
  <c r="BZ66"/>
  <c r="DW66" s="1"/>
  <c r="BY66"/>
  <c r="DV66" s="1"/>
  <c r="BV66"/>
  <c r="FU69" s="1"/>
  <c r="BT66"/>
  <c r="BS66"/>
  <c r="FQ69" s="1"/>
  <c r="BR66"/>
  <c r="FP69" s="1"/>
  <c r="BQ66"/>
  <c r="DN66" s="1"/>
  <c r="BP66"/>
  <c r="DM66" s="1"/>
  <c r="BO66"/>
  <c r="FM69" s="1"/>
  <c r="BN66"/>
  <c r="BM66"/>
  <c r="BL66"/>
  <c r="BK66"/>
  <c r="FI69" s="1"/>
  <c r="BJ66"/>
  <c r="BI66"/>
  <c r="BH66"/>
  <c r="BG66"/>
  <c r="FE69" s="1"/>
  <c r="BF66"/>
  <c r="BE66"/>
  <c r="FD69" s="1"/>
  <c r="BD66"/>
  <c r="BC66"/>
  <c r="FA69" s="1"/>
  <c r="BB66"/>
  <c r="EZ69" s="1"/>
  <c r="BA66"/>
  <c r="AZ66"/>
  <c r="CW66" s="1"/>
  <c r="AY66"/>
  <c r="EW69" s="1"/>
  <c r="AW66"/>
  <c r="GK65"/>
  <c r="GG65"/>
  <c r="GC65"/>
  <c r="FV65"/>
  <c r="FU65"/>
  <c r="FQ65"/>
  <c r="FM65"/>
  <c r="FI65"/>
  <c r="FE65"/>
  <c r="FA65"/>
  <c r="EW65"/>
  <c r="EK65"/>
  <c r="EH65"/>
  <c r="EG65"/>
  <c r="ED65"/>
  <c r="EC65"/>
  <c r="DZ65"/>
  <c r="DX65"/>
  <c r="DS65"/>
  <c r="DQ65"/>
  <c r="DN65"/>
  <c r="DM65"/>
  <c r="DJ65"/>
  <c r="DI65"/>
  <c r="DF65"/>
  <c r="DE65"/>
  <c r="DB65"/>
  <c r="DA65"/>
  <c r="CX65"/>
  <c r="CW65"/>
  <c r="CS65"/>
  <c r="CR65"/>
  <c r="CQ65"/>
  <c r="CN65"/>
  <c r="GL68" s="1"/>
  <c r="CM65"/>
  <c r="CL65"/>
  <c r="GJ68" s="1"/>
  <c r="CK65"/>
  <c r="CJ65"/>
  <c r="GI68" s="1"/>
  <c r="CI65"/>
  <c r="CH65"/>
  <c r="GF68" s="1"/>
  <c r="CG65"/>
  <c r="GE68" s="1"/>
  <c r="CF65"/>
  <c r="GD68" s="1"/>
  <c r="CE65"/>
  <c r="CD65"/>
  <c r="EA65" s="1"/>
  <c r="CC65"/>
  <c r="CA65"/>
  <c r="BZ65"/>
  <c r="BY65"/>
  <c r="DV65" s="1"/>
  <c r="BV65"/>
  <c r="FU68" s="1"/>
  <c r="BT65"/>
  <c r="FS68" s="1"/>
  <c r="BS65"/>
  <c r="BR65"/>
  <c r="FP68" s="1"/>
  <c r="BQ65"/>
  <c r="FO68" s="1"/>
  <c r="BP65"/>
  <c r="FN68" s="1"/>
  <c r="BO65"/>
  <c r="BN65"/>
  <c r="DK65" s="1"/>
  <c r="BM65"/>
  <c r="BL65"/>
  <c r="FJ68" s="1"/>
  <c r="BK65"/>
  <c r="BJ65"/>
  <c r="FH68" s="1"/>
  <c r="BI65"/>
  <c r="BH65"/>
  <c r="FF68" s="1"/>
  <c r="BG65"/>
  <c r="BF65"/>
  <c r="FD68" s="1"/>
  <c r="BE65"/>
  <c r="BD65"/>
  <c r="FC68" s="1"/>
  <c r="BC65"/>
  <c r="BB65"/>
  <c r="EZ68" s="1"/>
  <c r="BA65"/>
  <c r="EY68" s="1"/>
  <c r="AZ65"/>
  <c r="EX68" s="1"/>
  <c r="AY65"/>
  <c r="AW65"/>
  <c r="CT65" s="1"/>
  <c r="GJ64"/>
  <c r="GF64"/>
  <c r="GB64"/>
  <c r="GA64"/>
  <c r="FV64"/>
  <c r="FU64"/>
  <c r="FT64"/>
  <c r="FP64"/>
  <c r="FL64"/>
  <c r="FH64"/>
  <c r="FD64"/>
  <c r="EZ64"/>
  <c r="EK64"/>
  <c r="EJ64"/>
  <c r="EG64"/>
  <c r="EF64"/>
  <c r="EC64"/>
  <c r="EB64"/>
  <c r="DX64"/>
  <c r="DW64"/>
  <c r="DQ64"/>
  <c r="DP64"/>
  <c r="DM64"/>
  <c r="DL64"/>
  <c r="DI64"/>
  <c r="DH64"/>
  <c r="DE64"/>
  <c r="DD64"/>
  <c r="DA64"/>
  <c r="CZ64"/>
  <c r="CW64"/>
  <c r="CV64"/>
  <c r="CS64"/>
  <c r="CR64"/>
  <c r="CQ64"/>
  <c r="CN64"/>
  <c r="CM64"/>
  <c r="CL64"/>
  <c r="CK64"/>
  <c r="GI67" s="1"/>
  <c r="CJ64"/>
  <c r="CI64"/>
  <c r="CH64"/>
  <c r="CG64"/>
  <c r="GE67" s="1"/>
  <c r="CF64"/>
  <c r="CE64"/>
  <c r="CD64"/>
  <c r="EA64" s="1"/>
  <c r="CC64"/>
  <c r="GA67" s="1"/>
  <c r="CA64"/>
  <c r="BZ64"/>
  <c r="FX67" s="1"/>
  <c r="BY64"/>
  <c r="DV64" s="1"/>
  <c r="BV64"/>
  <c r="FU67" s="1"/>
  <c r="BT64"/>
  <c r="BS64"/>
  <c r="BR64"/>
  <c r="BQ64"/>
  <c r="FO67" s="1"/>
  <c r="BP64"/>
  <c r="BO64"/>
  <c r="BN64"/>
  <c r="DK64" s="1"/>
  <c r="BM64"/>
  <c r="FK67" s="1"/>
  <c r="BL64"/>
  <c r="FJ67" s="1"/>
  <c r="BK64"/>
  <c r="BJ64"/>
  <c r="BI64"/>
  <c r="DF64" s="1"/>
  <c r="BH64"/>
  <c r="BG64"/>
  <c r="BF64"/>
  <c r="BE64"/>
  <c r="FC67" s="1"/>
  <c r="BD64"/>
  <c r="BC64"/>
  <c r="BB64"/>
  <c r="BA64"/>
  <c r="EY67" s="1"/>
  <c r="AZ64"/>
  <c r="AY64"/>
  <c r="AW64"/>
  <c r="CT64" s="1"/>
  <c r="GI63"/>
  <c r="GE63"/>
  <c r="GA63"/>
  <c r="FZ63"/>
  <c r="FV63"/>
  <c r="FS63"/>
  <c r="FO63"/>
  <c r="FK63"/>
  <c r="FG63"/>
  <c r="FC63"/>
  <c r="EY63"/>
  <c r="EJ63"/>
  <c r="EI63"/>
  <c r="EF63"/>
  <c r="EE63"/>
  <c r="EB63"/>
  <c r="EA63"/>
  <c r="DW63"/>
  <c r="DV63"/>
  <c r="DP63"/>
  <c r="DO63"/>
  <c r="DL63"/>
  <c r="DK63"/>
  <c r="DH63"/>
  <c r="DG63"/>
  <c r="DD63"/>
  <c r="DC63"/>
  <c r="CZ63"/>
  <c r="CY63"/>
  <c r="CV63"/>
  <c r="CT63"/>
  <c r="CS63"/>
  <c r="CQ63"/>
  <c r="CN63"/>
  <c r="EK63" s="1"/>
  <c r="CM63"/>
  <c r="CL63"/>
  <c r="CK63"/>
  <c r="CJ63"/>
  <c r="GH66" s="1"/>
  <c r="CI63"/>
  <c r="CH63"/>
  <c r="CG63"/>
  <c r="CF63"/>
  <c r="GD66" s="1"/>
  <c r="CE63"/>
  <c r="CD63"/>
  <c r="CC63"/>
  <c r="DZ63" s="1"/>
  <c r="CA63"/>
  <c r="FY66" s="1"/>
  <c r="BZ63"/>
  <c r="BY63"/>
  <c r="FW66" s="1"/>
  <c r="BV63"/>
  <c r="BT63"/>
  <c r="FS66" s="1"/>
  <c r="BS63"/>
  <c r="BR63"/>
  <c r="BQ63"/>
  <c r="BP63"/>
  <c r="FN66" s="1"/>
  <c r="BO63"/>
  <c r="BN63"/>
  <c r="BM63"/>
  <c r="DJ63" s="1"/>
  <c r="BL63"/>
  <c r="FJ66" s="1"/>
  <c r="BK63"/>
  <c r="FI66" s="1"/>
  <c r="BJ63"/>
  <c r="BI63"/>
  <c r="BH63"/>
  <c r="DE63" s="1"/>
  <c r="BG63"/>
  <c r="BF63"/>
  <c r="BE63"/>
  <c r="BD63"/>
  <c r="FB66" s="1"/>
  <c r="BC63"/>
  <c r="BB63"/>
  <c r="BA63"/>
  <c r="AZ63"/>
  <c r="EX66" s="1"/>
  <c r="AY63"/>
  <c r="AW63"/>
  <c r="EW66" s="1"/>
  <c r="EI62"/>
  <c r="EH62"/>
  <c r="EE62"/>
  <c r="ED62"/>
  <c r="EA62"/>
  <c r="DZ62"/>
  <c r="DV62"/>
  <c r="DS62"/>
  <c r="DO62"/>
  <c r="DN62"/>
  <c r="DK62"/>
  <c r="DJ62"/>
  <c r="DG62"/>
  <c r="DF62"/>
  <c r="DC62"/>
  <c r="DB62"/>
  <c r="CY62"/>
  <c r="CX62"/>
  <c r="CT62"/>
  <c r="CS62"/>
  <c r="CQ62"/>
  <c r="CN62"/>
  <c r="CM62"/>
  <c r="EJ62" s="1"/>
  <c r="CL62"/>
  <c r="CK62"/>
  <c r="CJ62"/>
  <c r="CI62"/>
  <c r="EF62" s="1"/>
  <c r="CH62"/>
  <c r="CG62"/>
  <c r="CF62"/>
  <c r="CE62"/>
  <c r="EB62" s="1"/>
  <c r="CD62"/>
  <c r="CC62"/>
  <c r="GA65" s="1"/>
  <c r="CA62"/>
  <c r="BZ62"/>
  <c r="FX65" s="1"/>
  <c r="BY62"/>
  <c r="FW65" s="1"/>
  <c r="BV62"/>
  <c r="FT65" s="1"/>
  <c r="BT62"/>
  <c r="BS62"/>
  <c r="DP62" s="1"/>
  <c r="BR62"/>
  <c r="BQ62"/>
  <c r="BP62"/>
  <c r="BO62"/>
  <c r="DL62" s="1"/>
  <c r="BN62"/>
  <c r="BM62"/>
  <c r="BL62"/>
  <c r="BK62"/>
  <c r="DH62" s="1"/>
  <c r="BJ62"/>
  <c r="BI62"/>
  <c r="BH62"/>
  <c r="BG62"/>
  <c r="DD62" s="1"/>
  <c r="BF62"/>
  <c r="BE62"/>
  <c r="BD62"/>
  <c r="BC62"/>
  <c r="CZ62" s="1"/>
  <c r="BB62"/>
  <c r="BA62"/>
  <c r="AZ62"/>
  <c r="AY62"/>
  <c r="CV62" s="1"/>
  <c r="AW62"/>
  <c r="EK61"/>
  <c r="EH61"/>
  <c r="EG61"/>
  <c r="ED61"/>
  <c r="EC61"/>
  <c r="DZ61"/>
  <c r="DX61"/>
  <c r="DS61"/>
  <c r="DQ61"/>
  <c r="DN61"/>
  <c r="DM61"/>
  <c r="DJ61"/>
  <c r="DI61"/>
  <c r="DF61"/>
  <c r="DE61"/>
  <c r="DB61"/>
  <c r="DA61"/>
  <c r="CX61"/>
  <c r="CW61"/>
  <c r="CS61"/>
  <c r="CS71" s="1"/>
  <c r="CR61"/>
  <c r="CQ61"/>
  <c r="CN61"/>
  <c r="CM61"/>
  <c r="CL61"/>
  <c r="EI61" s="1"/>
  <c r="CK61"/>
  <c r="CJ61"/>
  <c r="CI61"/>
  <c r="CH61"/>
  <c r="EE61" s="1"/>
  <c r="CG61"/>
  <c r="CF61"/>
  <c r="CE61"/>
  <c r="CD61"/>
  <c r="EA61" s="1"/>
  <c r="CC61"/>
  <c r="CA61"/>
  <c r="FZ64" s="1"/>
  <c r="BZ61"/>
  <c r="DW61" s="1"/>
  <c r="BY61"/>
  <c r="FW64" s="1"/>
  <c r="BV61"/>
  <c r="BT61"/>
  <c r="BS61"/>
  <c r="BR61"/>
  <c r="DO61" s="1"/>
  <c r="BQ61"/>
  <c r="BP61"/>
  <c r="BO61"/>
  <c r="BN61"/>
  <c r="DK61" s="1"/>
  <c r="BM61"/>
  <c r="BL61"/>
  <c r="BK61"/>
  <c r="BK72" s="1"/>
  <c r="BJ61"/>
  <c r="DG61" s="1"/>
  <c r="BI61"/>
  <c r="BH61"/>
  <c r="BG61"/>
  <c r="BF61"/>
  <c r="DC61" s="1"/>
  <c r="BE61"/>
  <c r="BD61"/>
  <c r="BC61"/>
  <c r="BB61"/>
  <c r="CY61" s="1"/>
  <c r="BA61"/>
  <c r="AZ61"/>
  <c r="AY61"/>
  <c r="AW61"/>
  <c r="CT61" s="1"/>
  <c r="EK60"/>
  <c r="EJ60"/>
  <c r="EG60"/>
  <c r="EF60"/>
  <c r="EC60"/>
  <c r="DX60"/>
  <c r="DW60"/>
  <c r="DQ60"/>
  <c r="DP60"/>
  <c r="DM60"/>
  <c r="DL60"/>
  <c r="DI60"/>
  <c r="DH60"/>
  <c r="DE60"/>
  <c r="DD60"/>
  <c r="DA60"/>
  <c r="CZ60"/>
  <c r="CW60"/>
  <c r="CV60"/>
  <c r="CS60"/>
  <c r="CR60"/>
  <c r="CQ60"/>
  <c r="CN60"/>
  <c r="CM60"/>
  <c r="CL60"/>
  <c r="CK60"/>
  <c r="EH60" s="1"/>
  <c r="CJ60"/>
  <c r="CI60"/>
  <c r="CH60"/>
  <c r="CG60"/>
  <c r="CF60"/>
  <c r="CD60"/>
  <c r="CC60"/>
  <c r="CC72" s="1"/>
  <c r="CA60"/>
  <c r="FY63" s="1"/>
  <c r="BZ60"/>
  <c r="BY60"/>
  <c r="BV60"/>
  <c r="FT63" s="1"/>
  <c r="BT60"/>
  <c r="BT72" s="1"/>
  <c r="BS60"/>
  <c r="BR60"/>
  <c r="BQ60"/>
  <c r="BQ72" s="1"/>
  <c r="BP60"/>
  <c r="BO60"/>
  <c r="BN60"/>
  <c r="BM60"/>
  <c r="BM72" s="1"/>
  <c r="BL60"/>
  <c r="BL72" s="1"/>
  <c r="BK60"/>
  <c r="BJ60"/>
  <c r="BI60"/>
  <c r="BI72" s="1"/>
  <c r="BH60"/>
  <c r="BH72" s="1"/>
  <c r="BG60"/>
  <c r="BF60"/>
  <c r="BE60"/>
  <c r="DB60" s="1"/>
  <c r="BD60"/>
  <c r="BD72" s="1"/>
  <c r="BC60"/>
  <c r="BB60"/>
  <c r="BA60"/>
  <c r="BA72" s="1"/>
  <c r="AZ60"/>
  <c r="AY60"/>
  <c r="AW60"/>
  <c r="AK60"/>
  <c r="AK72" s="1"/>
  <c r="AI60"/>
  <c r="AI72" s="1"/>
  <c r="CB58"/>
  <c r="BX58"/>
  <c r="BW58"/>
  <c r="B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C58"/>
  <c r="GK57"/>
  <c r="GG57"/>
  <c r="GC57"/>
  <c r="FY57"/>
  <c r="FV57"/>
  <c r="FU57"/>
  <c r="FQ57"/>
  <c r="FM57"/>
  <c r="FI57"/>
  <c r="FE57"/>
  <c r="FA57"/>
  <c r="ER57"/>
  <c r="EQ57"/>
  <c r="EP57"/>
  <c r="EO57"/>
  <c r="EN57"/>
  <c r="EM57"/>
  <c r="DY57"/>
  <c r="DU57"/>
  <c r="DT57"/>
  <c r="DR57"/>
  <c r="BC57"/>
  <c r="BB57"/>
  <c r="AZ57"/>
  <c r="GJ56"/>
  <c r="GF56"/>
  <c r="GB56"/>
  <c r="GA56"/>
  <c r="FX56"/>
  <c r="FV56"/>
  <c r="FU56"/>
  <c r="FT56"/>
  <c r="FP56"/>
  <c r="FL56"/>
  <c r="FH56"/>
  <c r="FD56"/>
  <c r="EZ56"/>
  <c r="BC56"/>
  <c r="BB56"/>
  <c r="BA56"/>
  <c r="AZ56"/>
  <c r="GL55"/>
  <c r="GH55"/>
  <c r="GD55"/>
  <c r="FZ55"/>
  <c r="FV55"/>
  <c r="FS55"/>
  <c r="FR55"/>
  <c r="FN55"/>
  <c r="FJ55"/>
  <c r="FF55"/>
  <c r="FB55"/>
  <c r="EX55"/>
  <c r="EI55"/>
  <c r="EH55"/>
  <c r="EE55"/>
  <c r="ED55"/>
  <c r="EA55"/>
  <c r="DZ55"/>
  <c r="DV55"/>
  <c r="DS55"/>
  <c r="DO55"/>
  <c r="DN55"/>
  <c r="DK55"/>
  <c r="DJ55"/>
  <c r="DG55"/>
  <c r="DF55"/>
  <c r="DC55"/>
  <c r="DB55"/>
  <c r="CY55"/>
  <c r="CX55"/>
  <c r="CS55"/>
  <c r="CQ55"/>
  <c r="CN55"/>
  <c r="CM55"/>
  <c r="EJ55" s="1"/>
  <c r="CL55"/>
  <c r="CK55"/>
  <c r="GI57" s="1"/>
  <c r="CJ55"/>
  <c r="CI55"/>
  <c r="EF55" s="1"/>
  <c r="CH55"/>
  <c r="CG55"/>
  <c r="GE57" s="1"/>
  <c r="CF55"/>
  <c r="CE55"/>
  <c r="EB55" s="1"/>
  <c r="CD55"/>
  <c r="CC55"/>
  <c r="GA57" s="1"/>
  <c r="CA55"/>
  <c r="BZ55"/>
  <c r="FX57" s="1"/>
  <c r="BY55"/>
  <c r="FW57" s="1"/>
  <c r="BV55"/>
  <c r="FT57" s="1"/>
  <c r="BT55"/>
  <c r="BS55"/>
  <c r="DP55" s="1"/>
  <c r="BR55"/>
  <c r="BQ55"/>
  <c r="FO57" s="1"/>
  <c r="BP55"/>
  <c r="BO55"/>
  <c r="DL55" s="1"/>
  <c r="BN55"/>
  <c r="BM55"/>
  <c r="FK57" s="1"/>
  <c r="BL55"/>
  <c r="BK55"/>
  <c r="DH55" s="1"/>
  <c r="BJ55"/>
  <c r="BI55"/>
  <c r="FG57" s="1"/>
  <c r="BH55"/>
  <c r="BG55"/>
  <c r="DD55" s="1"/>
  <c r="BF55"/>
  <c r="BE55"/>
  <c r="FC57" s="1"/>
  <c r="BD55"/>
  <c r="BC55"/>
  <c r="CZ55" s="1"/>
  <c r="BB55"/>
  <c r="BA55"/>
  <c r="EY57" s="1"/>
  <c r="AZ55"/>
  <c r="AY55"/>
  <c r="CV55" s="1"/>
  <c r="GK54"/>
  <c r="GG54"/>
  <c r="GC54"/>
  <c r="FY54"/>
  <c r="FV54"/>
  <c r="FQ54"/>
  <c r="FM54"/>
  <c r="FI54"/>
  <c r="FE54"/>
  <c r="FA54"/>
  <c r="EW54"/>
  <c r="EK54"/>
  <c r="EH54"/>
  <c r="EG54"/>
  <c r="ED54"/>
  <c r="EC54"/>
  <c r="DZ54"/>
  <c r="DX54"/>
  <c r="DS54"/>
  <c r="DQ54"/>
  <c r="DN54"/>
  <c r="DM54"/>
  <c r="DJ54"/>
  <c r="DI54"/>
  <c r="DF54"/>
  <c r="DE54"/>
  <c r="DB54"/>
  <c r="DA54"/>
  <c r="CX54"/>
  <c r="CW54"/>
  <c r="CS54"/>
  <c r="CR54"/>
  <c r="CQ54"/>
  <c r="CN54"/>
  <c r="CM54"/>
  <c r="CL54"/>
  <c r="EI54" s="1"/>
  <c r="CK54"/>
  <c r="CJ54"/>
  <c r="CI54"/>
  <c r="CH54"/>
  <c r="EE54" s="1"/>
  <c r="CG54"/>
  <c r="CF54"/>
  <c r="CE54"/>
  <c r="CD54"/>
  <c r="EA54" s="1"/>
  <c r="CC54"/>
  <c r="CA54"/>
  <c r="FZ56" s="1"/>
  <c r="BZ54"/>
  <c r="DW54" s="1"/>
  <c r="BY54"/>
  <c r="FW56" s="1"/>
  <c r="BV54"/>
  <c r="BT54"/>
  <c r="BS54"/>
  <c r="BR54"/>
  <c r="DO54" s="1"/>
  <c r="BQ54"/>
  <c r="BP54"/>
  <c r="BO54"/>
  <c r="BN54"/>
  <c r="DK54" s="1"/>
  <c r="BM54"/>
  <c r="BL54"/>
  <c r="BK54"/>
  <c r="BJ54"/>
  <c r="DG54" s="1"/>
  <c r="BI54"/>
  <c r="BH54"/>
  <c r="BG54"/>
  <c r="BF54"/>
  <c r="DC54" s="1"/>
  <c r="BE54"/>
  <c r="BD54"/>
  <c r="BC54"/>
  <c r="BB54"/>
  <c r="CY54" s="1"/>
  <c r="BA54"/>
  <c r="AZ54"/>
  <c r="AY54"/>
  <c r="GJ53"/>
  <c r="GF53"/>
  <c r="GB53"/>
  <c r="FW53"/>
  <c r="FV53"/>
  <c r="FT53"/>
  <c r="FP53"/>
  <c r="FL53"/>
  <c r="FH53"/>
  <c r="FD53"/>
  <c r="EZ53"/>
  <c r="EK53"/>
  <c r="EJ53"/>
  <c r="EG53"/>
  <c r="EF53"/>
  <c r="EC53"/>
  <c r="EB53"/>
  <c r="DX53"/>
  <c r="DW53"/>
  <c r="DQ53"/>
  <c r="DP53"/>
  <c r="DM53"/>
  <c r="DL53"/>
  <c r="DI53"/>
  <c r="DH53"/>
  <c r="DE53"/>
  <c r="DD53"/>
  <c r="DA53"/>
  <c r="CZ53"/>
  <c r="CW53"/>
  <c r="CV53"/>
  <c r="CS53"/>
  <c r="CR53"/>
  <c r="CQ53"/>
  <c r="CN53"/>
  <c r="CM53"/>
  <c r="GK55" s="1"/>
  <c r="CL53"/>
  <c r="CK53"/>
  <c r="GI55" s="1"/>
  <c r="CJ53"/>
  <c r="CI53"/>
  <c r="GG55" s="1"/>
  <c r="CH53"/>
  <c r="CG53"/>
  <c r="GE55" s="1"/>
  <c r="CF53"/>
  <c r="CE53"/>
  <c r="GC55" s="1"/>
  <c r="CD53"/>
  <c r="CC53"/>
  <c r="GA55" s="1"/>
  <c r="CA53"/>
  <c r="BZ53"/>
  <c r="FX55" s="1"/>
  <c r="BY53"/>
  <c r="BV53"/>
  <c r="FT55" s="1"/>
  <c r="BT53"/>
  <c r="BS53"/>
  <c r="FQ55" s="1"/>
  <c r="BR53"/>
  <c r="BQ53"/>
  <c r="FO55" s="1"/>
  <c r="BP53"/>
  <c r="BO53"/>
  <c r="FM55" s="1"/>
  <c r="BN53"/>
  <c r="BM53"/>
  <c r="FK55" s="1"/>
  <c r="BL53"/>
  <c r="BK53"/>
  <c r="FI55" s="1"/>
  <c r="BJ53"/>
  <c r="BI53"/>
  <c r="FG55" s="1"/>
  <c r="BH53"/>
  <c r="BG53"/>
  <c r="FE55" s="1"/>
  <c r="BF53"/>
  <c r="BE53"/>
  <c r="FC55" s="1"/>
  <c r="BD53"/>
  <c r="BC53"/>
  <c r="FA55" s="1"/>
  <c r="BB53"/>
  <c r="BA53"/>
  <c r="EY55" s="1"/>
  <c r="AZ53"/>
  <c r="AY53"/>
  <c r="EW55" s="1"/>
  <c r="AW53"/>
  <c r="GI52"/>
  <c r="GE52"/>
  <c r="GA52"/>
  <c r="FV52"/>
  <c r="FT52"/>
  <c r="FS52"/>
  <c r="FO52"/>
  <c r="FK52"/>
  <c r="FG52"/>
  <c r="FC52"/>
  <c r="EY52"/>
  <c r="EJ52"/>
  <c r="EI52"/>
  <c r="EF52"/>
  <c r="EE52"/>
  <c r="EB52"/>
  <c r="EA52"/>
  <c r="DW52"/>
  <c r="DV52"/>
  <c r="DP52"/>
  <c r="DO52"/>
  <c r="DL52"/>
  <c r="DK52"/>
  <c r="DH52"/>
  <c r="DG52"/>
  <c r="DD52"/>
  <c r="DC52"/>
  <c r="CZ52"/>
  <c r="CY52"/>
  <c r="CV52"/>
  <c r="CT52"/>
  <c r="CS52"/>
  <c r="CQ52"/>
  <c r="CN52"/>
  <c r="GL54" s="1"/>
  <c r="CM52"/>
  <c r="CL52"/>
  <c r="CK52"/>
  <c r="CJ52"/>
  <c r="GH54" s="1"/>
  <c r="CI52"/>
  <c r="CH52"/>
  <c r="CG52"/>
  <c r="CF52"/>
  <c r="GD54" s="1"/>
  <c r="CE52"/>
  <c r="CD52"/>
  <c r="CC52"/>
  <c r="CA52"/>
  <c r="FZ54" s="1"/>
  <c r="BZ52"/>
  <c r="BY52"/>
  <c r="FW54" s="1"/>
  <c r="BV52"/>
  <c r="BT52"/>
  <c r="FS54" s="1"/>
  <c r="BS52"/>
  <c r="BR52"/>
  <c r="BQ52"/>
  <c r="BP52"/>
  <c r="FN54" s="1"/>
  <c r="BO52"/>
  <c r="BN52"/>
  <c r="BM52"/>
  <c r="BL52"/>
  <c r="FJ54" s="1"/>
  <c r="BK52"/>
  <c r="BJ52"/>
  <c r="BI52"/>
  <c r="BH52"/>
  <c r="FF54" s="1"/>
  <c r="BG52"/>
  <c r="BF52"/>
  <c r="BE52"/>
  <c r="BD52"/>
  <c r="FB54" s="1"/>
  <c r="BC52"/>
  <c r="BB52"/>
  <c r="BA52"/>
  <c r="AZ52"/>
  <c r="EX54" s="1"/>
  <c r="AY52"/>
  <c r="AW52"/>
  <c r="GL51"/>
  <c r="GH51"/>
  <c r="GD51"/>
  <c r="FZ51"/>
  <c r="FV51"/>
  <c r="FS51"/>
  <c r="FR51"/>
  <c r="FJ51"/>
  <c r="FF51"/>
  <c r="FB51"/>
  <c r="EI51"/>
  <c r="EH51"/>
  <c r="EE51"/>
  <c r="ED51"/>
  <c r="EA51"/>
  <c r="DZ51"/>
  <c r="DV51"/>
  <c r="DS51"/>
  <c r="DO51"/>
  <c r="DN51"/>
  <c r="DK51"/>
  <c r="DJ51"/>
  <c r="DG51"/>
  <c r="DF51"/>
  <c r="DC51"/>
  <c r="DB51"/>
  <c r="CY51"/>
  <c r="CX51"/>
  <c r="CT51"/>
  <c r="CS51"/>
  <c r="CQ51"/>
  <c r="CN51"/>
  <c r="CM51"/>
  <c r="CL51"/>
  <c r="CK51"/>
  <c r="CJ51"/>
  <c r="CI51"/>
  <c r="CH51"/>
  <c r="CG51"/>
  <c r="CF51"/>
  <c r="CE51"/>
  <c r="CD51"/>
  <c r="CC51"/>
  <c r="GA53" s="1"/>
  <c r="CA51"/>
  <c r="BZ51"/>
  <c r="DW51" s="1"/>
  <c r="BY51"/>
  <c r="BV51"/>
  <c r="FU53" s="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W51"/>
  <c r="GK50"/>
  <c r="GJ50"/>
  <c r="GG50"/>
  <c r="GC50"/>
  <c r="GB50"/>
  <c r="FV50"/>
  <c r="FU50"/>
  <c r="FM50"/>
  <c r="FE50"/>
  <c r="EW50"/>
  <c r="EK50"/>
  <c r="EH50"/>
  <c r="EG50"/>
  <c r="ED50"/>
  <c r="EC50"/>
  <c r="DZ50"/>
  <c r="DX50"/>
  <c r="DS50"/>
  <c r="DQ50"/>
  <c r="DN50"/>
  <c r="DM50"/>
  <c r="DJ50"/>
  <c r="DI50"/>
  <c r="DF50"/>
  <c r="DE50"/>
  <c r="DB50"/>
  <c r="DA50"/>
  <c r="CX50"/>
  <c r="CW50"/>
  <c r="CS50"/>
  <c r="CR50"/>
  <c r="CQ50"/>
  <c r="CN50"/>
  <c r="CM50"/>
  <c r="CL50"/>
  <c r="CK50"/>
  <c r="CJ50"/>
  <c r="CI50"/>
  <c r="CH50"/>
  <c r="CG50"/>
  <c r="CF50"/>
  <c r="CE50"/>
  <c r="CD50"/>
  <c r="CC50"/>
  <c r="CA50"/>
  <c r="BZ50"/>
  <c r="BY50"/>
  <c r="DV50" s="1"/>
  <c r="BV50"/>
  <c r="FU52" s="1"/>
  <c r="BT50"/>
  <c r="BS50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W50"/>
  <c r="CT50" s="1"/>
  <c r="GG49"/>
  <c r="GB49"/>
  <c r="FW49"/>
  <c r="FV49"/>
  <c r="FS49"/>
  <c r="FM49"/>
  <c r="FH49"/>
  <c r="FC49"/>
  <c r="EW49"/>
  <c r="EK49"/>
  <c r="EG49"/>
  <c r="EF49"/>
  <c r="EC49"/>
  <c r="EB49"/>
  <c r="DX49"/>
  <c r="DW49"/>
  <c r="DQ49"/>
  <c r="DM49"/>
  <c r="DL49"/>
  <c r="DI49"/>
  <c r="DH49"/>
  <c r="DE49"/>
  <c r="DD49"/>
  <c r="DA49"/>
  <c r="CW49"/>
  <c r="CV49"/>
  <c r="CS49"/>
  <c r="CQ49"/>
  <c r="CR49" s="1"/>
  <c r="CN49"/>
  <c r="CM49"/>
  <c r="CL49"/>
  <c r="CK49"/>
  <c r="GI51" s="1"/>
  <c r="CJ49"/>
  <c r="CI49"/>
  <c r="CH49"/>
  <c r="CG49"/>
  <c r="GE51" s="1"/>
  <c r="CF49"/>
  <c r="CE49"/>
  <c r="CD49"/>
  <c r="CC49"/>
  <c r="GA51" s="1"/>
  <c r="CA49"/>
  <c r="BZ49"/>
  <c r="BY49"/>
  <c r="BV49"/>
  <c r="BT49"/>
  <c r="BS49"/>
  <c r="BR49"/>
  <c r="BQ49"/>
  <c r="FO51" s="1"/>
  <c r="BP49"/>
  <c r="BO49"/>
  <c r="BN49"/>
  <c r="BM49"/>
  <c r="FK51" s="1"/>
  <c r="BL49"/>
  <c r="BK49"/>
  <c r="BJ49"/>
  <c r="BI49"/>
  <c r="FG51" s="1"/>
  <c r="BH49"/>
  <c r="BG49"/>
  <c r="BF49"/>
  <c r="BE49"/>
  <c r="FC51" s="1"/>
  <c r="BD49"/>
  <c r="BC49"/>
  <c r="BB49"/>
  <c r="BA49"/>
  <c r="EY51" s="1"/>
  <c r="AZ49"/>
  <c r="AY49"/>
  <c r="AW49"/>
  <c r="CT49" s="1"/>
  <c r="GL48"/>
  <c r="GF48"/>
  <c r="GA48"/>
  <c r="FV48"/>
  <c r="FT48"/>
  <c r="FP48"/>
  <c r="FK48"/>
  <c r="FF48"/>
  <c r="EZ48"/>
  <c r="EJ48"/>
  <c r="EI48"/>
  <c r="EF48"/>
  <c r="EE48"/>
  <c r="EB48"/>
  <c r="EA48"/>
  <c r="DW48"/>
  <c r="DP48"/>
  <c r="DO48"/>
  <c r="DL48"/>
  <c r="DK48"/>
  <c r="DH48"/>
  <c r="DG48"/>
  <c r="DD48"/>
  <c r="CZ48"/>
  <c r="CY48"/>
  <c r="CV48"/>
  <c r="CT48"/>
  <c r="CS48"/>
  <c r="CQ48"/>
  <c r="CN48"/>
  <c r="GL50" s="1"/>
  <c r="CM48"/>
  <c r="CL48"/>
  <c r="CK48"/>
  <c r="CJ48"/>
  <c r="GH50" s="1"/>
  <c r="CI48"/>
  <c r="CH48"/>
  <c r="GF50" s="1"/>
  <c r="CG48"/>
  <c r="CF48"/>
  <c r="GD50" s="1"/>
  <c r="CE48"/>
  <c r="CD48"/>
  <c r="CC48"/>
  <c r="CA48"/>
  <c r="FZ50" s="1"/>
  <c r="BZ48"/>
  <c r="BY48"/>
  <c r="FW50" s="1"/>
  <c r="BV48"/>
  <c r="DS48" s="1"/>
  <c r="BT48"/>
  <c r="BS48"/>
  <c r="BR48"/>
  <c r="FQ50" s="1"/>
  <c r="BQ48"/>
  <c r="BP48"/>
  <c r="FN50" s="1"/>
  <c r="BO48"/>
  <c r="BN48"/>
  <c r="BM48"/>
  <c r="BL48"/>
  <c r="FJ50" s="1"/>
  <c r="BK48"/>
  <c r="BJ48"/>
  <c r="FI50" s="1"/>
  <c r="BI48"/>
  <c r="BH48"/>
  <c r="FF50" s="1"/>
  <c r="BG48"/>
  <c r="BF48"/>
  <c r="DC48" s="1"/>
  <c r="BE48"/>
  <c r="BD48"/>
  <c r="FB50" s="1"/>
  <c r="BC48"/>
  <c r="BB48"/>
  <c r="FA50" s="1"/>
  <c r="BA48"/>
  <c r="AZ48"/>
  <c r="EX50" s="1"/>
  <c r="AY48"/>
  <c r="AW48"/>
  <c r="EI47"/>
  <c r="EE47"/>
  <c r="ED47"/>
  <c r="EA47"/>
  <c r="DZ47"/>
  <c r="DW47"/>
  <c r="DV47"/>
  <c r="DO47"/>
  <c r="DK47"/>
  <c r="DJ47"/>
  <c r="DG47"/>
  <c r="DF47"/>
  <c r="DD47"/>
  <c r="DC47"/>
  <c r="CY47"/>
  <c r="CT47"/>
  <c r="CS47"/>
  <c r="CQ47"/>
  <c r="CN47"/>
  <c r="CM47"/>
  <c r="GK49" s="1"/>
  <c r="CL47"/>
  <c r="CK47"/>
  <c r="GJ49" s="1"/>
  <c r="CJ47"/>
  <c r="CI47"/>
  <c r="EF47" s="1"/>
  <c r="CH47"/>
  <c r="CG47"/>
  <c r="CG58" s="1"/>
  <c r="CF47"/>
  <c r="CE47"/>
  <c r="EB47" s="1"/>
  <c r="CD47"/>
  <c r="CC47"/>
  <c r="GA49" s="1"/>
  <c r="CA47"/>
  <c r="BZ47"/>
  <c r="FX49" s="1"/>
  <c r="BY47"/>
  <c r="BV47"/>
  <c r="FT49" s="1"/>
  <c r="BT47"/>
  <c r="BS47"/>
  <c r="FQ49" s="1"/>
  <c r="BR47"/>
  <c r="BQ47"/>
  <c r="FP49" s="1"/>
  <c r="BP47"/>
  <c r="BO47"/>
  <c r="DL47" s="1"/>
  <c r="BN47"/>
  <c r="BM47"/>
  <c r="BM58" s="1"/>
  <c r="BL47"/>
  <c r="BK47"/>
  <c r="DH47" s="1"/>
  <c r="BJ47"/>
  <c r="BI47"/>
  <c r="FG49" s="1"/>
  <c r="BH47"/>
  <c r="BG47"/>
  <c r="FE49" s="1"/>
  <c r="BF47"/>
  <c r="BE47"/>
  <c r="DB47" s="1"/>
  <c r="BD47"/>
  <c r="BC47"/>
  <c r="FA49" s="1"/>
  <c r="BB47"/>
  <c r="BA47"/>
  <c r="EZ49" s="1"/>
  <c r="AZ47"/>
  <c r="AY47"/>
  <c r="CV47" s="1"/>
  <c r="AW47"/>
  <c r="FV46"/>
  <c r="FV47" s="1"/>
  <c r="EH46"/>
  <c r="EG46"/>
  <c r="ED46"/>
  <c r="EA46"/>
  <c r="DZ46"/>
  <c r="DS46"/>
  <c r="DN46"/>
  <c r="DM46"/>
  <c r="DJ46"/>
  <c r="DG46"/>
  <c r="DF46"/>
  <c r="DB46"/>
  <c r="CX46"/>
  <c r="CW46"/>
  <c r="CS46"/>
  <c r="CQ46"/>
  <c r="CN46"/>
  <c r="CM46"/>
  <c r="CL46"/>
  <c r="CL58" s="1"/>
  <c r="CK46"/>
  <c r="CJ46"/>
  <c r="GH48" s="1"/>
  <c r="CI46"/>
  <c r="CH46"/>
  <c r="CH58" s="1"/>
  <c r="CG46"/>
  <c r="CF46"/>
  <c r="EC46" s="1"/>
  <c r="CE46"/>
  <c r="CD46"/>
  <c r="CD58" s="1"/>
  <c r="CC46"/>
  <c r="CA46"/>
  <c r="BZ46"/>
  <c r="BY46"/>
  <c r="BY58" s="1"/>
  <c r="BV46"/>
  <c r="FU48" s="1"/>
  <c r="BT46"/>
  <c r="FR48" s="1"/>
  <c r="BS46"/>
  <c r="BR46"/>
  <c r="BR58" s="1"/>
  <c r="BQ46"/>
  <c r="BP46"/>
  <c r="BO46"/>
  <c r="BN46"/>
  <c r="BN58" s="1"/>
  <c r="BM46"/>
  <c r="BL46"/>
  <c r="DI46" s="1"/>
  <c r="BK46"/>
  <c r="BJ46"/>
  <c r="BJ58" s="1"/>
  <c r="BI46"/>
  <c r="BH46"/>
  <c r="FG48" s="1"/>
  <c r="BG46"/>
  <c r="BF46"/>
  <c r="BF58" s="1"/>
  <c r="BE46"/>
  <c r="BD46"/>
  <c r="FB48" s="1"/>
  <c r="BC46"/>
  <c r="BB46"/>
  <c r="BB58" s="1"/>
  <c r="BA46"/>
  <c r="AZ46"/>
  <c r="AY46"/>
  <c r="AW46"/>
  <c r="AO46"/>
  <c r="FV45"/>
  <c r="FB45"/>
  <c r="CB44"/>
  <c r="BZ44"/>
  <c r="BY44"/>
  <c r="BX44"/>
  <c r="BW44"/>
  <c r="BU44"/>
  <c r="BN44"/>
  <c r="BM44"/>
  <c r="BL44"/>
  <c r="BE44"/>
  <c r="BD44"/>
  <c r="BA44"/>
  <c r="AZ44"/>
  <c r="AW44"/>
  <c r="AT44"/>
  <c r="AS44"/>
  <c r="AR44"/>
  <c r="AQ44"/>
  <c r="AP44"/>
  <c r="AN44"/>
  <c r="AK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E44"/>
  <c r="C44"/>
  <c r="GD42"/>
  <c r="FZ42"/>
  <c r="FX42"/>
  <c r="FW42"/>
  <c r="FV42"/>
  <c r="FS42"/>
  <c r="FN42"/>
  <c r="FL42"/>
  <c r="FK42"/>
  <c r="FH42"/>
  <c r="FG42"/>
  <c r="FC42"/>
  <c r="EY42"/>
  <c r="EX42"/>
  <c r="BC42"/>
  <c r="BB42"/>
  <c r="AY42"/>
  <c r="GK41"/>
  <c r="GG41"/>
  <c r="FW41"/>
  <c r="FV41"/>
  <c r="FU41"/>
  <c r="FT41"/>
  <c r="FQ41"/>
  <c r="FP41"/>
  <c r="FL41"/>
  <c r="FK41"/>
  <c r="FG41"/>
  <c r="EY41"/>
  <c r="EK41"/>
  <c r="DX41"/>
  <c r="DW41"/>
  <c r="DP41"/>
  <c r="DO41"/>
  <c r="DL41"/>
  <c r="DI41"/>
  <c r="DE41"/>
  <c r="DC41"/>
  <c r="DB41"/>
  <c r="DA41"/>
  <c r="CV41"/>
  <c r="CT41"/>
  <c r="CS41"/>
  <c r="CQ41"/>
  <c r="CR41" s="1"/>
  <c r="CN41"/>
  <c r="GL42" s="1"/>
  <c r="CL41"/>
  <c r="EI41" s="1"/>
  <c r="CK41"/>
  <c r="EH41" s="1"/>
  <c r="CJ41"/>
  <c r="GH42" s="1"/>
  <c r="CH41"/>
  <c r="EE41" s="1"/>
  <c r="CF41"/>
  <c r="EC41" s="1"/>
  <c r="CA41"/>
  <c r="FY42" s="1"/>
  <c r="BZ41"/>
  <c r="BV41"/>
  <c r="BV44" s="1"/>
  <c r="BT41"/>
  <c r="FR42" s="1"/>
  <c r="BS41"/>
  <c r="FQ42" s="1"/>
  <c r="BR41"/>
  <c r="BQ41"/>
  <c r="DN41" s="1"/>
  <c r="BP41"/>
  <c r="DM41" s="1"/>
  <c r="BO41"/>
  <c r="FM42" s="1"/>
  <c r="BL41"/>
  <c r="BK41"/>
  <c r="FJ42" s="1"/>
  <c r="BJ41"/>
  <c r="DG41" s="1"/>
  <c r="BI41"/>
  <c r="DF41" s="1"/>
  <c r="BH41"/>
  <c r="BG41"/>
  <c r="BF41"/>
  <c r="FD42" s="1"/>
  <c r="BE41"/>
  <c r="BD41"/>
  <c r="BC41"/>
  <c r="BB41"/>
  <c r="EZ42" s="1"/>
  <c r="AY41"/>
  <c r="EW42" s="1"/>
  <c r="AS41"/>
  <c r="CM41" s="1"/>
  <c r="GK42" s="1"/>
  <c r="AO41"/>
  <c r="CI41" s="1"/>
  <c r="GG42" s="1"/>
  <c r="AM41"/>
  <c r="CG41" s="1"/>
  <c r="AL41"/>
  <c r="AL44" s="1"/>
  <c r="AK41"/>
  <c r="CE41" s="1"/>
  <c r="AJ41"/>
  <c r="AJ44" s="1"/>
  <c r="AI41"/>
  <c r="CC41" s="1"/>
  <c r="GD40"/>
  <c r="FX40"/>
  <c r="FW40"/>
  <c r="FV40"/>
  <c r="FT40"/>
  <c r="FL40"/>
  <c r="FJ40"/>
  <c r="FC40"/>
  <c r="FB40"/>
  <c r="EY40"/>
  <c r="EX40"/>
  <c r="EI40"/>
  <c r="EG40"/>
  <c r="EF40"/>
  <c r="EE40"/>
  <c r="EB40"/>
  <c r="EA40"/>
  <c r="DW40"/>
  <c r="DS40"/>
  <c r="DN40"/>
  <c r="DL40"/>
  <c r="DI40"/>
  <c r="DH40"/>
  <c r="DE40"/>
  <c r="DD40"/>
  <c r="DA40"/>
  <c r="CZ40"/>
  <c r="CT40"/>
  <c r="CS40"/>
  <c r="CQ40"/>
  <c r="CN40"/>
  <c r="GL41" s="1"/>
  <c r="CM40"/>
  <c r="EJ40" s="1"/>
  <c r="CL40"/>
  <c r="CK40"/>
  <c r="EH40" s="1"/>
  <c r="CJ40"/>
  <c r="GH41" s="1"/>
  <c r="CI40"/>
  <c r="CH40"/>
  <c r="CG40"/>
  <c r="ED40" s="1"/>
  <c r="CF40"/>
  <c r="GD41" s="1"/>
  <c r="CE40"/>
  <c r="GC41" s="1"/>
  <c r="CD40"/>
  <c r="CC40"/>
  <c r="DZ40" s="1"/>
  <c r="CA40"/>
  <c r="FZ41" s="1"/>
  <c r="BZ40"/>
  <c r="FX41" s="1"/>
  <c r="BV40"/>
  <c r="BT40"/>
  <c r="FS41" s="1"/>
  <c r="BS40"/>
  <c r="DP40" s="1"/>
  <c r="BR40"/>
  <c r="DO40" s="1"/>
  <c r="BQ40"/>
  <c r="BP40"/>
  <c r="BO40"/>
  <c r="FM41" s="1"/>
  <c r="BL40"/>
  <c r="FJ41" s="1"/>
  <c r="BK40"/>
  <c r="BJ40"/>
  <c r="DG40" s="1"/>
  <c r="BI40"/>
  <c r="DF40" s="1"/>
  <c r="BH40"/>
  <c r="FF41" s="1"/>
  <c r="BG40"/>
  <c r="BF40"/>
  <c r="DC40" s="1"/>
  <c r="BE40"/>
  <c r="DB40" s="1"/>
  <c r="BD40"/>
  <c r="BC40"/>
  <c r="BB40"/>
  <c r="CY40" s="1"/>
  <c r="AY40"/>
  <c r="EX41" s="1"/>
  <c r="GD39"/>
  <c r="FX39"/>
  <c r="FW39"/>
  <c r="FV39"/>
  <c r="FT39"/>
  <c r="FL39"/>
  <c r="FJ39"/>
  <c r="FC39"/>
  <c r="FB39"/>
  <c r="EY39"/>
  <c r="EX39"/>
  <c r="EI39"/>
  <c r="EG39"/>
  <c r="EF39"/>
  <c r="EE39"/>
  <c r="EB39"/>
  <c r="EA39"/>
  <c r="DW39"/>
  <c r="DS39"/>
  <c r="DN39"/>
  <c r="DL39"/>
  <c r="DI39"/>
  <c r="DH39"/>
  <c r="DE39"/>
  <c r="DD39"/>
  <c r="DA39"/>
  <c r="CZ39"/>
  <c r="CT39"/>
  <c r="CS39"/>
  <c r="CQ39"/>
  <c r="CN39"/>
  <c r="GL40" s="1"/>
  <c r="CM39"/>
  <c r="GK40" s="1"/>
  <c r="CL39"/>
  <c r="CK39"/>
  <c r="EH39" s="1"/>
  <c r="CJ39"/>
  <c r="GH40" s="1"/>
  <c r="CI39"/>
  <c r="GG40" s="1"/>
  <c r="CH39"/>
  <c r="CG39"/>
  <c r="ED39" s="1"/>
  <c r="CF39"/>
  <c r="EC39" s="1"/>
  <c r="CE39"/>
  <c r="GC40" s="1"/>
  <c r="CD39"/>
  <c r="CC39"/>
  <c r="DZ39" s="1"/>
  <c r="CA39"/>
  <c r="FY40" s="1"/>
  <c r="BZ39"/>
  <c r="BV39"/>
  <c r="FU40" s="1"/>
  <c r="BT39"/>
  <c r="DQ39" s="1"/>
  <c r="BS39"/>
  <c r="FQ40" s="1"/>
  <c r="BR39"/>
  <c r="FP40" s="1"/>
  <c r="BQ39"/>
  <c r="BP39"/>
  <c r="DM39" s="1"/>
  <c r="BO39"/>
  <c r="FM40" s="1"/>
  <c r="BL39"/>
  <c r="FK40" s="1"/>
  <c r="BK39"/>
  <c r="BJ39"/>
  <c r="DG39" s="1"/>
  <c r="BI39"/>
  <c r="FG40" s="1"/>
  <c r="BH39"/>
  <c r="FF40" s="1"/>
  <c r="BG39"/>
  <c r="BF39"/>
  <c r="DC39" s="1"/>
  <c r="BE39"/>
  <c r="DB39" s="1"/>
  <c r="BD39"/>
  <c r="BC39"/>
  <c r="BB39"/>
  <c r="CY39" s="1"/>
  <c r="AY39"/>
  <c r="EW40" s="1"/>
  <c r="GD38"/>
  <c r="FX38"/>
  <c r="FW38"/>
  <c r="FV38"/>
  <c r="FT38"/>
  <c r="FL38"/>
  <c r="FJ38"/>
  <c r="FC38"/>
  <c r="FB38"/>
  <c r="EY38"/>
  <c r="EX38"/>
  <c r="EI38"/>
  <c r="EG38"/>
  <c r="EF38"/>
  <c r="EE38"/>
  <c r="EB38"/>
  <c r="EA38"/>
  <c r="DW38"/>
  <c r="DS38"/>
  <c r="DN38"/>
  <c r="DL38"/>
  <c r="DI38"/>
  <c r="DH38"/>
  <c r="DE38"/>
  <c r="DD38"/>
  <c r="DA38"/>
  <c r="CZ38"/>
  <c r="CT38"/>
  <c r="CS38"/>
  <c r="CQ38"/>
  <c r="CN38"/>
  <c r="GL39" s="1"/>
  <c r="CM38"/>
  <c r="GK39" s="1"/>
  <c r="CL38"/>
  <c r="CK38"/>
  <c r="EH38" s="1"/>
  <c r="CJ38"/>
  <c r="GH39" s="1"/>
  <c r="CI38"/>
  <c r="GG39" s="1"/>
  <c r="CH38"/>
  <c r="CG38"/>
  <c r="ED38" s="1"/>
  <c r="CF38"/>
  <c r="EC38" s="1"/>
  <c r="CE38"/>
  <c r="GC39" s="1"/>
  <c r="CD38"/>
  <c r="CC38"/>
  <c r="DZ38" s="1"/>
  <c r="CA38"/>
  <c r="FY39" s="1"/>
  <c r="BZ38"/>
  <c r="BV38"/>
  <c r="FU39" s="1"/>
  <c r="BT38"/>
  <c r="DQ38" s="1"/>
  <c r="BS38"/>
  <c r="FQ39" s="1"/>
  <c r="BR38"/>
  <c r="FP39" s="1"/>
  <c r="BQ38"/>
  <c r="BP38"/>
  <c r="DM38" s="1"/>
  <c r="BO38"/>
  <c r="FM39" s="1"/>
  <c r="BL38"/>
  <c r="FK39" s="1"/>
  <c r="BK38"/>
  <c r="BJ38"/>
  <c r="DG38" s="1"/>
  <c r="BI38"/>
  <c r="FG39" s="1"/>
  <c r="BH38"/>
  <c r="FF39" s="1"/>
  <c r="BG38"/>
  <c r="BF38"/>
  <c r="DC38" s="1"/>
  <c r="BE38"/>
  <c r="DB38" s="1"/>
  <c r="BD38"/>
  <c r="BC38"/>
  <c r="BB38"/>
  <c r="CY38" s="1"/>
  <c r="AY38"/>
  <c r="EW39" s="1"/>
  <c r="GD37"/>
  <c r="FX37"/>
  <c r="FW37"/>
  <c r="FV37"/>
  <c r="FT37"/>
  <c r="FL37"/>
  <c r="FJ37"/>
  <c r="FC37"/>
  <c r="FB37"/>
  <c r="EY37"/>
  <c r="EX37"/>
  <c r="EI37"/>
  <c r="EG37"/>
  <c r="EF37"/>
  <c r="EE37"/>
  <c r="EB37"/>
  <c r="EA37"/>
  <c r="DW37"/>
  <c r="DS37"/>
  <c r="DN37"/>
  <c r="DL37"/>
  <c r="DI37"/>
  <c r="DH37"/>
  <c r="DE37"/>
  <c r="DD37"/>
  <c r="DA37"/>
  <c r="CZ37"/>
  <c r="CT37"/>
  <c r="CS37"/>
  <c r="CQ37"/>
  <c r="CN37"/>
  <c r="GL38" s="1"/>
  <c r="CM37"/>
  <c r="GK38" s="1"/>
  <c r="CL37"/>
  <c r="CK37"/>
  <c r="EH37" s="1"/>
  <c r="CJ37"/>
  <c r="GH38" s="1"/>
  <c r="CI37"/>
  <c r="GG38" s="1"/>
  <c r="CH37"/>
  <c r="CG37"/>
  <c r="ED37" s="1"/>
  <c r="CF37"/>
  <c r="EC37" s="1"/>
  <c r="CE37"/>
  <c r="GC38" s="1"/>
  <c r="CD37"/>
  <c r="CC37"/>
  <c r="DZ37" s="1"/>
  <c r="CA37"/>
  <c r="FY38" s="1"/>
  <c r="BZ37"/>
  <c r="BV37"/>
  <c r="FU38" s="1"/>
  <c r="BT37"/>
  <c r="DQ37" s="1"/>
  <c r="BS37"/>
  <c r="FQ38" s="1"/>
  <c r="BR37"/>
  <c r="FP38" s="1"/>
  <c r="BQ37"/>
  <c r="BP37"/>
  <c r="DM37" s="1"/>
  <c r="BO37"/>
  <c r="FM38" s="1"/>
  <c r="BL37"/>
  <c r="FK38" s="1"/>
  <c r="BK37"/>
  <c r="BJ37"/>
  <c r="DG37" s="1"/>
  <c r="BI37"/>
  <c r="FG38" s="1"/>
  <c r="BH37"/>
  <c r="FF38" s="1"/>
  <c r="BG37"/>
  <c r="BF37"/>
  <c r="DC37" s="1"/>
  <c r="BE37"/>
  <c r="DB37" s="1"/>
  <c r="BD37"/>
  <c r="BC37"/>
  <c r="BB37"/>
  <c r="CY37" s="1"/>
  <c r="AY37"/>
  <c r="EW38" s="1"/>
  <c r="GD36"/>
  <c r="FX36"/>
  <c r="FW36"/>
  <c r="FV36"/>
  <c r="FT36"/>
  <c r="FL36"/>
  <c r="FJ36"/>
  <c r="FC36"/>
  <c r="FB36"/>
  <c r="EY36"/>
  <c r="EX36"/>
  <c r="EI36"/>
  <c r="EG36"/>
  <c r="EF36"/>
  <c r="EE36"/>
  <c r="EB36"/>
  <c r="EA36"/>
  <c r="DW36"/>
  <c r="DS36"/>
  <c r="DN36"/>
  <c r="DL36"/>
  <c r="DI36"/>
  <c r="DH36"/>
  <c r="DE36"/>
  <c r="DD36"/>
  <c r="DA36"/>
  <c r="CZ36"/>
  <c r="CT36"/>
  <c r="CS36"/>
  <c r="CQ36"/>
  <c r="CN36"/>
  <c r="GL37" s="1"/>
  <c r="CM36"/>
  <c r="GK37" s="1"/>
  <c r="CL36"/>
  <c r="CK36"/>
  <c r="EH36" s="1"/>
  <c r="CJ36"/>
  <c r="GH37" s="1"/>
  <c r="CI36"/>
  <c r="GG37" s="1"/>
  <c r="CH36"/>
  <c r="CG36"/>
  <c r="ED36" s="1"/>
  <c r="CF36"/>
  <c r="EC36" s="1"/>
  <c r="CE36"/>
  <c r="GC37" s="1"/>
  <c r="CD36"/>
  <c r="CC36"/>
  <c r="DZ36" s="1"/>
  <c r="CA36"/>
  <c r="FY37" s="1"/>
  <c r="BZ36"/>
  <c r="BV36"/>
  <c r="FU37" s="1"/>
  <c r="BT36"/>
  <c r="DQ36" s="1"/>
  <c r="BS36"/>
  <c r="FQ37" s="1"/>
  <c r="BR36"/>
  <c r="FP37" s="1"/>
  <c r="BQ36"/>
  <c r="BP36"/>
  <c r="DM36" s="1"/>
  <c r="BO36"/>
  <c r="FM37" s="1"/>
  <c r="BL36"/>
  <c r="FK37" s="1"/>
  <c r="BK36"/>
  <c r="BJ36"/>
  <c r="DG36" s="1"/>
  <c r="BI36"/>
  <c r="FG37" s="1"/>
  <c r="BH36"/>
  <c r="FF37" s="1"/>
  <c r="BG36"/>
  <c r="BF36"/>
  <c r="DC36" s="1"/>
  <c r="BE36"/>
  <c r="DB36" s="1"/>
  <c r="BD36"/>
  <c r="BC36"/>
  <c r="BB36"/>
  <c r="CY36" s="1"/>
  <c r="AY36"/>
  <c r="EW37" s="1"/>
  <c r="GD35"/>
  <c r="FX35"/>
  <c r="FW35"/>
  <c r="FV35"/>
  <c r="FT35"/>
  <c r="FL35"/>
  <c r="FJ35"/>
  <c r="FC35"/>
  <c r="FB35"/>
  <c r="EY35"/>
  <c r="EX35"/>
  <c r="EI35"/>
  <c r="EG35"/>
  <c r="EF35"/>
  <c r="EE35"/>
  <c r="EB35"/>
  <c r="EA35"/>
  <c r="DW35"/>
  <c r="DS35"/>
  <c r="DN35"/>
  <c r="DL35"/>
  <c r="DI35"/>
  <c r="DH35"/>
  <c r="DE35"/>
  <c r="DD35"/>
  <c r="DA35"/>
  <c r="CZ35"/>
  <c r="CT35"/>
  <c r="CS35"/>
  <c r="CQ35"/>
  <c r="CN35"/>
  <c r="GL36" s="1"/>
  <c r="CM35"/>
  <c r="GK36" s="1"/>
  <c r="CL35"/>
  <c r="CK35"/>
  <c r="EH35" s="1"/>
  <c r="CJ35"/>
  <c r="GH36" s="1"/>
  <c r="CI35"/>
  <c r="GG36" s="1"/>
  <c r="CH35"/>
  <c r="CG35"/>
  <c r="ED35" s="1"/>
  <c r="CF35"/>
  <c r="EC35" s="1"/>
  <c r="CE35"/>
  <c r="GC36" s="1"/>
  <c r="CD35"/>
  <c r="CC35"/>
  <c r="DZ35" s="1"/>
  <c r="CA35"/>
  <c r="FY36" s="1"/>
  <c r="BZ35"/>
  <c r="BV35"/>
  <c r="FU36" s="1"/>
  <c r="BT35"/>
  <c r="DQ35" s="1"/>
  <c r="BS35"/>
  <c r="FQ36" s="1"/>
  <c r="BR35"/>
  <c r="FP36" s="1"/>
  <c r="BQ35"/>
  <c r="BP35"/>
  <c r="DM35" s="1"/>
  <c r="BO35"/>
  <c r="FM36" s="1"/>
  <c r="BL35"/>
  <c r="FK36" s="1"/>
  <c r="BK35"/>
  <c r="BJ35"/>
  <c r="DG35" s="1"/>
  <c r="BI35"/>
  <c r="FG36" s="1"/>
  <c r="BH35"/>
  <c r="FF36" s="1"/>
  <c r="BG35"/>
  <c r="BF35"/>
  <c r="DC35" s="1"/>
  <c r="BE35"/>
  <c r="DB35" s="1"/>
  <c r="BD35"/>
  <c r="BC35"/>
  <c r="BB35"/>
  <c r="CY35" s="1"/>
  <c r="AY35"/>
  <c r="EW36" s="1"/>
  <c r="GD34"/>
  <c r="FX34"/>
  <c r="FW34"/>
  <c r="FV34"/>
  <c r="FT34"/>
  <c r="FL34"/>
  <c r="FJ34"/>
  <c r="FC34"/>
  <c r="FB34"/>
  <c r="EY34"/>
  <c r="EX34"/>
  <c r="EI34"/>
  <c r="EG34"/>
  <c r="EF34"/>
  <c r="EE34"/>
  <c r="EB34"/>
  <c r="EA34"/>
  <c r="DW34"/>
  <c r="DS34"/>
  <c r="DN34"/>
  <c r="DL34"/>
  <c r="DI34"/>
  <c r="DH34"/>
  <c r="DE34"/>
  <c r="DD34"/>
  <c r="DA34"/>
  <c r="CZ34"/>
  <c r="CT34"/>
  <c r="CS34"/>
  <c r="CQ34"/>
  <c r="CN34"/>
  <c r="GL35" s="1"/>
  <c r="CM34"/>
  <c r="GK35" s="1"/>
  <c r="CL34"/>
  <c r="CK34"/>
  <c r="EH34" s="1"/>
  <c r="CJ34"/>
  <c r="GH35" s="1"/>
  <c r="CI34"/>
  <c r="GG35" s="1"/>
  <c r="CH34"/>
  <c r="CG34"/>
  <c r="ED34" s="1"/>
  <c r="CF34"/>
  <c r="EC34" s="1"/>
  <c r="CE34"/>
  <c r="GC35" s="1"/>
  <c r="CD34"/>
  <c r="CC34"/>
  <c r="DZ34" s="1"/>
  <c r="CA34"/>
  <c r="FY35" s="1"/>
  <c r="BZ34"/>
  <c r="BV34"/>
  <c r="FU35" s="1"/>
  <c r="BT34"/>
  <c r="DQ34" s="1"/>
  <c r="BS34"/>
  <c r="FQ35" s="1"/>
  <c r="BR34"/>
  <c r="FP35" s="1"/>
  <c r="BQ34"/>
  <c r="BP34"/>
  <c r="DM34" s="1"/>
  <c r="BO34"/>
  <c r="FM35" s="1"/>
  <c r="BL34"/>
  <c r="FK35" s="1"/>
  <c r="BK34"/>
  <c r="BJ34"/>
  <c r="DG34" s="1"/>
  <c r="BI34"/>
  <c r="FG35" s="1"/>
  <c r="BH34"/>
  <c r="FF35" s="1"/>
  <c r="BG34"/>
  <c r="BF34"/>
  <c r="DC34" s="1"/>
  <c r="BE34"/>
  <c r="DB34" s="1"/>
  <c r="BD34"/>
  <c r="BC34"/>
  <c r="BB34"/>
  <c r="CY34" s="1"/>
  <c r="AY34"/>
  <c r="EW35" s="1"/>
  <c r="GD33"/>
  <c r="GD46" s="1"/>
  <c r="GD47" s="1"/>
  <c r="FX33"/>
  <c r="FW33"/>
  <c r="FV33"/>
  <c r="FT33"/>
  <c r="FL33"/>
  <c r="FL46" s="1"/>
  <c r="FL47" s="1"/>
  <c r="FJ33"/>
  <c r="FJ46" s="1"/>
  <c r="FJ47" s="1"/>
  <c r="FC33"/>
  <c r="FB33"/>
  <c r="EY33"/>
  <c r="EX33"/>
  <c r="EX46" s="1"/>
  <c r="EX47" s="1"/>
  <c r="EI33"/>
  <c r="EG33"/>
  <c r="EF33"/>
  <c r="EE33"/>
  <c r="EB33"/>
  <c r="EA33"/>
  <c r="DW33"/>
  <c r="DS33"/>
  <c r="DN33"/>
  <c r="DL33"/>
  <c r="DI33"/>
  <c r="DH33"/>
  <c r="DE33"/>
  <c r="DD33"/>
  <c r="DA33"/>
  <c r="CZ33"/>
  <c r="CT33"/>
  <c r="CS33"/>
  <c r="CQ33"/>
  <c r="CN33"/>
  <c r="GL34" s="1"/>
  <c r="CM33"/>
  <c r="GK34" s="1"/>
  <c r="CL33"/>
  <c r="CK33"/>
  <c r="EH33" s="1"/>
  <c r="CJ33"/>
  <c r="GH34" s="1"/>
  <c r="CI33"/>
  <c r="GG34" s="1"/>
  <c r="CH33"/>
  <c r="CG33"/>
  <c r="ED33" s="1"/>
  <c r="CF33"/>
  <c r="EC33" s="1"/>
  <c r="CE33"/>
  <c r="GC34" s="1"/>
  <c r="CD33"/>
  <c r="CC33"/>
  <c r="DZ33" s="1"/>
  <c r="CA33"/>
  <c r="FY34" s="1"/>
  <c r="BZ33"/>
  <c r="BV33"/>
  <c r="FU34" s="1"/>
  <c r="BT33"/>
  <c r="DQ33" s="1"/>
  <c r="BS33"/>
  <c r="FQ34" s="1"/>
  <c r="BR33"/>
  <c r="FP34" s="1"/>
  <c r="BQ33"/>
  <c r="BP33"/>
  <c r="DM33" s="1"/>
  <c r="BO33"/>
  <c r="FM34" s="1"/>
  <c r="BL33"/>
  <c r="FK34" s="1"/>
  <c r="BK33"/>
  <c r="BJ33"/>
  <c r="DG33" s="1"/>
  <c r="BI33"/>
  <c r="FG34" s="1"/>
  <c r="BH33"/>
  <c r="FF34" s="1"/>
  <c r="BG33"/>
  <c r="BF33"/>
  <c r="DC33" s="1"/>
  <c r="BE33"/>
  <c r="DB33" s="1"/>
  <c r="BD33"/>
  <c r="BC33"/>
  <c r="BB33"/>
  <c r="CY33" s="1"/>
  <c r="AY33"/>
  <c r="EW34" s="1"/>
  <c r="EI32"/>
  <c r="EG32"/>
  <c r="EF32"/>
  <c r="EE32"/>
  <c r="EB32"/>
  <c r="EA32"/>
  <c r="DW32"/>
  <c r="DS32"/>
  <c r="DN32"/>
  <c r="DL32"/>
  <c r="DI32"/>
  <c r="DH32"/>
  <c r="DE32"/>
  <c r="DD32"/>
  <c r="DA32"/>
  <c r="CZ32"/>
  <c r="CT32"/>
  <c r="CS32"/>
  <c r="CQ32"/>
  <c r="CN32"/>
  <c r="GL33" s="1"/>
  <c r="CM32"/>
  <c r="CL32"/>
  <c r="CK32"/>
  <c r="EH32" s="1"/>
  <c r="CJ32"/>
  <c r="GH33" s="1"/>
  <c r="CI32"/>
  <c r="CH32"/>
  <c r="CG32"/>
  <c r="ED32" s="1"/>
  <c r="CF32"/>
  <c r="CF44" s="1"/>
  <c r="CE32"/>
  <c r="CD32"/>
  <c r="CC32"/>
  <c r="DZ32" s="1"/>
  <c r="CA32"/>
  <c r="FZ33" s="1"/>
  <c r="BZ32"/>
  <c r="BV32"/>
  <c r="FU33" s="1"/>
  <c r="BT32"/>
  <c r="DQ32" s="1"/>
  <c r="BS32"/>
  <c r="BR32"/>
  <c r="BR44" s="1"/>
  <c r="BQ32"/>
  <c r="BP32"/>
  <c r="DM32" s="1"/>
  <c r="BO32"/>
  <c r="BL32"/>
  <c r="FK33" s="1"/>
  <c r="BK32"/>
  <c r="BJ32"/>
  <c r="DG32" s="1"/>
  <c r="BI32"/>
  <c r="BI44" s="1"/>
  <c r="BH32"/>
  <c r="BH44" s="1"/>
  <c r="BG32"/>
  <c r="BF32"/>
  <c r="DC32" s="1"/>
  <c r="BE32"/>
  <c r="DB32" s="1"/>
  <c r="BD32"/>
  <c r="BC32"/>
  <c r="BB32"/>
  <c r="CY32" s="1"/>
  <c r="AY32"/>
  <c r="FW31"/>
  <c r="FW32" s="1"/>
  <c r="EY31"/>
  <c r="EY32" s="1"/>
  <c r="EX31"/>
  <c r="EX32" s="1"/>
  <c r="CN30"/>
  <c r="CJ30"/>
  <c r="CF30"/>
  <c r="CE30"/>
  <c r="CB30"/>
  <c r="CA30"/>
  <c r="BZ30"/>
  <c r="BY30"/>
  <c r="BX30"/>
  <c r="BW30"/>
  <c r="BU30"/>
  <c r="BS30"/>
  <c r="BR30"/>
  <c r="BN30"/>
  <c r="BM30"/>
  <c r="BH30"/>
  <c r="BA30"/>
  <c r="AZ30"/>
  <c r="AY30"/>
  <c r="AW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C30"/>
  <c r="FW29"/>
  <c r="EY29"/>
  <c r="EX29"/>
  <c r="ER29"/>
  <c r="EQ29"/>
  <c r="EP29"/>
  <c r="EO29"/>
  <c r="EN29"/>
  <c r="EM29"/>
  <c r="EK29"/>
  <c r="EG29"/>
  <c r="EC29"/>
  <c r="DY29"/>
  <c r="DV29"/>
  <c r="DU29"/>
  <c r="DT29"/>
  <c r="DR29"/>
  <c r="DK29"/>
  <c r="DJ29"/>
  <c r="CX29"/>
  <c r="CW29"/>
  <c r="BC29"/>
  <c r="BB29"/>
  <c r="FW28"/>
  <c r="FL28"/>
  <c r="EY28"/>
  <c r="BC28"/>
  <c r="BB28"/>
  <c r="AY28"/>
  <c r="FZ27"/>
  <c r="FY27"/>
  <c r="FX27"/>
  <c r="FW27"/>
  <c r="FV27"/>
  <c r="FQ27"/>
  <c r="FM27"/>
  <c r="FL27"/>
  <c r="EY27"/>
  <c r="EX27"/>
  <c r="EW27"/>
  <c r="EK27"/>
  <c r="EH27"/>
  <c r="EG27"/>
  <c r="ED27"/>
  <c r="EC27"/>
  <c r="DZ27"/>
  <c r="DX27"/>
  <c r="DQ27"/>
  <c r="DP27"/>
  <c r="DM27"/>
  <c r="DL27"/>
  <c r="DG27"/>
  <c r="DF27"/>
  <c r="DC27"/>
  <c r="DB27"/>
  <c r="CY27"/>
  <c r="CV27"/>
  <c r="CT27"/>
  <c r="CS27"/>
  <c r="CR27"/>
  <c r="CQ27"/>
  <c r="CN27"/>
  <c r="CM27"/>
  <c r="EJ27" s="1"/>
  <c r="CL27"/>
  <c r="GJ27" s="1"/>
  <c r="CK27"/>
  <c r="GI27" s="1"/>
  <c r="CJ27"/>
  <c r="CI27"/>
  <c r="EF27" s="1"/>
  <c r="CH27"/>
  <c r="GF27" s="1"/>
  <c r="CG27"/>
  <c r="GE27" s="1"/>
  <c r="CF27"/>
  <c r="CE27"/>
  <c r="EB27" s="1"/>
  <c r="CD27"/>
  <c r="GB27" s="1"/>
  <c r="CC27"/>
  <c r="GA27" s="1"/>
  <c r="CA27"/>
  <c r="BZ27"/>
  <c r="DW27" s="1"/>
  <c r="BV27"/>
  <c r="FT27" s="1"/>
  <c r="BT27"/>
  <c r="FS27" s="1"/>
  <c r="BS27"/>
  <c r="BR27"/>
  <c r="DO27" s="1"/>
  <c r="BQ27"/>
  <c r="FO27" s="1"/>
  <c r="BP27"/>
  <c r="FN27" s="1"/>
  <c r="BO27"/>
  <c r="BL27"/>
  <c r="FK27" s="1"/>
  <c r="BK27"/>
  <c r="DH27" s="1"/>
  <c r="BJ27"/>
  <c r="FH27" s="1"/>
  <c r="BI27"/>
  <c r="FG27" s="1"/>
  <c r="BH27"/>
  <c r="DE27" s="1"/>
  <c r="BG27"/>
  <c r="FE27" s="1"/>
  <c r="BF27"/>
  <c r="FD27" s="1"/>
  <c r="BE27"/>
  <c r="FC27" s="1"/>
  <c r="BD27"/>
  <c r="DA27" s="1"/>
  <c r="BC27"/>
  <c r="CZ27" s="1"/>
  <c r="BB27"/>
  <c r="EZ27" s="1"/>
  <c r="AY27"/>
  <c r="FZ26"/>
  <c r="FY26"/>
  <c r="FX26"/>
  <c r="FW26"/>
  <c r="FV26"/>
  <c r="FQ26"/>
  <c r="FM26"/>
  <c r="FL26"/>
  <c r="EY26"/>
  <c r="EX26"/>
  <c r="EW26"/>
  <c r="EK26"/>
  <c r="EH26"/>
  <c r="EG26"/>
  <c r="ED26"/>
  <c r="EC26"/>
  <c r="DZ26"/>
  <c r="DX26"/>
  <c r="DQ26"/>
  <c r="DP26"/>
  <c r="DM26"/>
  <c r="DL26"/>
  <c r="DG26"/>
  <c r="DF26"/>
  <c r="DC26"/>
  <c r="DB26"/>
  <c r="CY26"/>
  <c r="CV26"/>
  <c r="CT26"/>
  <c r="CS26"/>
  <c r="CR26"/>
  <c r="CQ26"/>
  <c r="CN26"/>
  <c r="CM26"/>
  <c r="EJ26" s="1"/>
  <c r="CL26"/>
  <c r="GJ26" s="1"/>
  <c r="CK26"/>
  <c r="GI26" s="1"/>
  <c r="CJ26"/>
  <c r="CI26"/>
  <c r="EF26" s="1"/>
  <c r="CH26"/>
  <c r="GF26" s="1"/>
  <c r="CG26"/>
  <c r="GE26" s="1"/>
  <c r="CF26"/>
  <c r="CE26"/>
  <c r="EB26" s="1"/>
  <c r="CD26"/>
  <c r="GB26" s="1"/>
  <c r="CC26"/>
  <c r="GA26" s="1"/>
  <c r="CA26"/>
  <c r="BZ26"/>
  <c r="DW26" s="1"/>
  <c r="BV26"/>
  <c r="FT26" s="1"/>
  <c r="BT26"/>
  <c r="FS26" s="1"/>
  <c r="BS26"/>
  <c r="BR26"/>
  <c r="DO26" s="1"/>
  <c r="BQ26"/>
  <c r="FO26" s="1"/>
  <c r="BP26"/>
  <c r="FN26" s="1"/>
  <c r="BO26"/>
  <c r="BL26"/>
  <c r="FK26" s="1"/>
  <c r="BK26"/>
  <c r="DH26" s="1"/>
  <c r="BJ26"/>
  <c r="FH26" s="1"/>
  <c r="BI26"/>
  <c r="FG26" s="1"/>
  <c r="BH26"/>
  <c r="DE26" s="1"/>
  <c r="BG26"/>
  <c r="DD26" s="1"/>
  <c r="BF26"/>
  <c r="FD26" s="1"/>
  <c r="BE26"/>
  <c r="FC26" s="1"/>
  <c r="BD26"/>
  <c r="DA26" s="1"/>
  <c r="BC26"/>
  <c r="FA26" s="1"/>
  <c r="BB26"/>
  <c r="EZ26" s="1"/>
  <c r="AY26"/>
  <c r="FZ25"/>
  <c r="FY25"/>
  <c r="FX25"/>
  <c r="FW25"/>
  <c r="FV25"/>
  <c r="FQ25"/>
  <c r="FM25"/>
  <c r="FL25"/>
  <c r="EY25"/>
  <c r="EX25"/>
  <c r="EW25"/>
  <c r="EK25"/>
  <c r="EH25"/>
  <c r="EG25"/>
  <c r="ED25"/>
  <c r="EC25"/>
  <c r="DZ25"/>
  <c r="DX25"/>
  <c r="DQ25"/>
  <c r="DP25"/>
  <c r="DM25"/>
  <c r="DL25"/>
  <c r="DG25"/>
  <c r="DF25"/>
  <c r="DC25"/>
  <c r="DB25"/>
  <c r="CY25"/>
  <c r="CV25"/>
  <c r="CT25"/>
  <c r="CS25"/>
  <c r="CR25"/>
  <c r="CQ25"/>
  <c r="CN25"/>
  <c r="CM25"/>
  <c r="EJ25" s="1"/>
  <c r="CL25"/>
  <c r="GJ25" s="1"/>
  <c r="CK25"/>
  <c r="GI25" s="1"/>
  <c r="CJ25"/>
  <c r="CI25"/>
  <c r="EF25" s="1"/>
  <c r="CH25"/>
  <c r="GF25" s="1"/>
  <c r="CG25"/>
  <c r="GE25" s="1"/>
  <c r="CF25"/>
  <c r="CE25"/>
  <c r="EB25" s="1"/>
  <c r="CD25"/>
  <c r="GB25" s="1"/>
  <c r="CC25"/>
  <c r="GA25" s="1"/>
  <c r="CA25"/>
  <c r="BZ25"/>
  <c r="DW25" s="1"/>
  <c r="BV25"/>
  <c r="FT25" s="1"/>
  <c r="BT25"/>
  <c r="FS25" s="1"/>
  <c r="BS25"/>
  <c r="BR25"/>
  <c r="DO25" s="1"/>
  <c r="BQ25"/>
  <c r="FO25" s="1"/>
  <c r="BP25"/>
  <c r="FN25" s="1"/>
  <c r="BO25"/>
  <c r="BL25"/>
  <c r="FK25" s="1"/>
  <c r="BK25"/>
  <c r="DH25" s="1"/>
  <c r="BJ25"/>
  <c r="FH25" s="1"/>
  <c r="BI25"/>
  <c r="FG25" s="1"/>
  <c r="BH25"/>
  <c r="DE25" s="1"/>
  <c r="BG25"/>
  <c r="FE25" s="1"/>
  <c r="BF25"/>
  <c r="FD25" s="1"/>
  <c r="BE25"/>
  <c r="FC25" s="1"/>
  <c r="BD25"/>
  <c r="DA25" s="1"/>
  <c r="BC25"/>
  <c r="CZ25" s="1"/>
  <c r="BB25"/>
  <c r="EZ25" s="1"/>
  <c r="AY25"/>
  <c r="FZ24"/>
  <c r="FY24"/>
  <c r="FX24"/>
  <c r="FW24"/>
  <c r="FV24"/>
  <c r="FQ24"/>
  <c r="FM24"/>
  <c r="FL24"/>
  <c r="EY24"/>
  <c r="EX24"/>
  <c r="EW24"/>
  <c r="EK24"/>
  <c r="EH24"/>
  <c r="EG24"/>
  <c r="ED24"/>
  <c r="EC24"/>
  <c r="DZ24"/>
  <c r="DX24"/>
  <c r="DQ24"/>
  <c r="DP24"/>
  <c r="DM24"/>
  <c r="DL24"/>
  <c r="DG24"/>
  <c r="DF24"/>
  <c r="DC24"/>
  <c r="DB24"/>
  <c r="CY24"/>
  <c r="CV24"/>
  <c r="CT24"/>
  <c r="CS24"/>
  <c r="CR24"/>
  <c r="CQ24"/>
  <c r="CN24"/>
  <c r="CM24"/>
  <c r="EJ24" s="1"/>
  <c r="CL24"/>
  <c r="GJ24" s="1"/>
  <c r="CK24"/>
  <c r="GI24" s="1"/>
  <c r="CJ24"/>
  <c r="CI24"/>
  <c r="EF24" s="1"/>
  <c r="CH24"/>
  <c r="GF24" s="1"/>
  <c r="CG24"/>
  <c r="GE24" s="1"/>
  <c r="CF24"/>
  <c r="CE24"/>
  <c r="EB24" s="1"/>
  <c r="CD24"/>
  <c r="GB24" s="1"/>
  <c r="CC24"/>
  <c r="GA24" s="1"/>
  <c r="CA24"/>
  <c r="BZ24"/>
  <c r="DW24" s="1"/>
  <c r="BV24"/>
  <c r="FT24" s="1"/>
  <c r="BT24"/>
  <c r="FS24" s="1"/>
  <c r="BS24"/>
  <c r="BR24"/>
  <c r="DO24" s="1"/>
  <c r="BQ24"/>
  <c r="FO24" s="1"/>
  <c r="BP24"/>
  <c r="FN24" s="1"/>
  <c r="BO24"/>
  <c r="BL24"/>
  <c r="FK24" s="1"/>
  <c r="BK24"/>
  <c r="DH24" s="1"/>
  <c r="BJ24"/>
  <c r="FH24" s="1"/>
  <c r="BI24"/>
  <c r="FG24" s="1"/>
  <c r="BH24"/>
  <c r="DE24" s="1"/>
  <c r="BG24"/>
  <c r="FE24" s="1"/>
  <c r="BF24"/>
  <c r="FD24" s="1"/>
  <c r="BE24"/>
  <c r="FC24" s="1"/>
  <c r="BD24"/>
  <c r="DA24" s="1"/>
  <c r="BC24"/>
  <c r="CZ24" s="1"/>
  <c r="BB24"/>
  <c r="EZ24" s="1"/>
  <c r="AY24"/>
  <c r="FZ23"/>
  <c r="FY23"/>
  <c r="FX23"/>
  <c r="FW23"/>
  <c r="FV23"/>
  <c r="FQ23"/>
  <c r="FM23"/>
  <c r="FL23"/>
  <c r="EY23"/>
  <c r="EX23"/>
  <c r="EW23"/>
  <c r="EK23"/>
  <c r="EH23"/>
  <c r="EG23"/>
  <c r="ED23"/>
  <c r="EC23"/>
  <c r="DZ23"/>
  <c r="DX23"/>
  <c r="DQ23"/>
  <c r="DP23"/>
  <c r="DM23"/>
  <c r="DL23"/>
  <c r="DG23"/>
  <c r="DF23"/>
  <c r="DC23"/>
  <c r="DB23"/>
  <c r="CY23"/>
  <c r="CV23"/>
  <c r="CT23"/>
  <c r="CS23"/>
  <c r="CR23"/>
  <c r="CQ23"/>
  <c r="CN23"/>
  <c r="CM23"/>
  <c r="EJ23" s="1"/>
  <c r="CL23"/>
  <c r="GJ23" s="1"/>
  <c r="CK23"/>
  <c r="GI23" s="1"/>
  <c r="CJ23"/>
  <c r="CI23"/>
  <c r="EF23" s="1"/>
  <c r="CH23"/>
  <c r="GF23" s="1"/>
  <c r="CG23"/>
  <c r="GE23" s="1"/>
  <c r="CF23"/>
  <c r="CE23"/>
  <c r="EB23" s="1"/>
  <c r="CD23"/>
  <c r="GB23" s="1"/>
  <c r="CC23"/>
  <c r="GA23" s="1"/>
  <c r="CA23"/>
  <c r="BZ23"/>
  <c r="DW23" s="1"/>
  <c r="BV23"/>
  <c r="FT23" s="1"/>
  <c r="BT23"/>
  <c r="FS23" s="1"/>
  <c r="BS23"/>
  <c r="BR23"/>
  <c r="DO23" s="1"/>
  <c r="BQ23"/>
  <c r="FO23" s="1"/>
  <c r="BP23"/>
  <c r="FN23" s="1"/>
  <c r="BO23"/>
  <c r="BL23"/>
  <c r="FK23" s="1"/>
  <c r="BK23"/>
  <c r="DH23" s="1"/>
  <c r="BJ23"/>
  <c r="FH23" s="1"/>
  <c r="BI23"/>
  <c r="FG23" s="1"/>
  <c r="BH23"/>
  <c r="DE23" s="1"/>
  <c r="BG23"/>
  <c r="FE23" s="1"/>
  <c r="BF23"/>
  <c r="FD23" s="1"/>
  <c r="BE23"/>
  <c r="FC23" s="1"/>
  <c r="BD23"/>
  <c r="DA23" s="1"/>
  <c r="BC23"/>
  <c r="CZ23" s="1"/>
  <c r="BB23"/>
  <c r="EZ23" s="1"/>
  <c r="AY23"/>
  <c r="FZ22"/>
  <c r="FY22"/>
  <c r="FX22"/>
  <c r="FW22"/>
  <c r="FV22"/>
  <c r="FQ22"/>
  <c r="FM22"/>
  <c r="FL22"/>
  <c r="EY22"/>
  <c r="EX22"/>
  <c r="EW22"/>
  <c r="EK22"/>
  <c r="EH22"/>
  <c r="EG22"/>
  <c r="ED22"/>
  <c r="EC22"/>
  <c r="DZ22"/>
  <c r="DX22"/>
  <c r="DQ22"/>
  <c r="DP22"/>
  <c r="DM22"/>
  <c r="DL22"/>
  <c r="DG22"/>
  <c r="DF22"/>
  <c r="DC22"/>
  <c r="DB22"/>
  <c r="CY22"/>
  <c r="CV22"/>
  <c r="CT22"/>
  <c r="CS22"/>
  <c r="CR22"/>
  <c r="CQ22"/>
  <c r="CN22"/>
  <c r="CM22"/>
  <c r="EJ22" s="1"/>
  <c r="CL22"/>
  <c r="GJ22" s="1"/>
  <c r="CK22"/>
  <c r="GI22" s="1"/>
  <c r="CJ22"/>
  <c r="CI22"/>
  <c r="EF22" s="1"/>
  <c r="CH22"/>
  <c r="GF22" s="1"/>
  <c r="CG22"/>
  <c r="GE22" s="1"/>
  <c r="CF22"/>
  <c r="CE22"/>
  <c r="EB22" s="1"/>
  <c r="CD22"/>
  <c r="GB22" s="1"/>
  <c r="CC22"/>
  <c r="GA22" s="1"/>
  <c r="CA22"/>
  <c r="BZ22"/>
  <c r="DW22" s="1"/>
  <c r="BV22"/>
  <c r="FT22" s="1"/>
  <c r="BT22"/>
  <c r="FS22" s="1"/>
  <c r="BS22"/>
  <c r="BR22"/>
  <c r="DO22" s="1"/>
  <c r="BQ22"/>
  <c r="FO22" s="1"/>
  <c r="BP22"/>
  <c r="FN22" s="1"/>
  <c r="BO22"/>
  <c r="BL22"/>
  <c r="FK22" s="1"/>
  <c r="BK22"/>
  <c r="FI22" s="1"/>
  <c r="BJ22"/>
  <c r="FH22" s="1"/>
  <c r="BI22"/>
  <c r="FG22" s="1"/>
  <c r="BH22"/>
  <c r="DE22" s="1"/>
  <c r="BG22"/>
  <c r="DD22" s="1"/>
  <c r="BF22"/>
  <c r="FD22" s="1"/>
  <c r="BE22"/>
  <c r="FC22" s="1"/>
  <c r="BD22"/>
  <c r="DA22" s="1"/>
  <c r="BC22"/>
  <c r="FA22" s="1"/>
  <c r="BB22"/>
  <c r="EZ22" s="1"/>
  <c r="AY22"/>
  <c r="FZ21"/>
  <c r="FY21"/>
  <c r="FW21"/>
  <c r="FV21"/>
  <c r="FQ21"/>
  <c r="FM21"/>
  <c r="FL21"/>
  <c r="EY21"/>
  <c r="EX21"/>
  <c r="EW21"/>
  <c r="EK21"/>
  <c r="EH21"/>
  <c r="EG21"/>
  <c r="ED21"/>
  <c r="EC21"/>
  <c r="DZ21"/>
  <c r="DX21"/>
  <c r="DQ21"/>
  <c r="DP21"/>
  <c r="DM21"/>
  <c r="DL21"/>
  <c r="DG21"/>
  <c r="DF21"/>
  <c r="DC21"/>
  <c r="DB21"/>
  <c r="CY21"/>
  <c r="CV21"/>
  <c r="CT21"/>
  <c r="CS21"/>
  <c r="CR21"/>
  <c r="CQ21"/>
  <c r="CN21"/>
  <c r="CM21"/>
  <c r="EJ21" s="1"/>
  <c r="CL21"/>
  <c r="GJ21" s="1"/>
  <c r="CK21"/>
  <c r="GI21" s="1"/>
  <c r="CJ21"/>
  <c r="CI21"/>
  <c r="EF21" s="1"/>
  <c r="CH21"/>
  <c r="GF21" s="1"/>
  <c r="CG21"/>
  <c r="GE21" s="1"/>
  <c r="CF21"/>
  <c r="CE21"/>
  <c r="EB21" s="1"/>
  <c r="CD21"/>
  <c r="GB21" s="1"/>
  <c r="CC21"/>
  <c r="GA21" s="1"/>
  <c r="CA21"/>
  <c r="BZ21"/>
  <c r="DW21" s="1"/>
  <c r="BV21"/>
  <c r="FT21" s="1"/>
  <c r="BT21"/>
  <c r="FS21" s="1"/>
  <c r="BS21"/>
  <c r="BR21"/>
  <c r="DO21" s="1"/>
  <c r="BQ21"/>
  <c r="FO21" s="1"/>
  <c r="BP21"/>
  <c r="FN21" s="1"/>
  <c r="BO21"/>
  <c r="BL21"/>
  <c r="FK21" s="1"/>
  <c r="BK21"/>
  <c r="DH21" s="1"/>
  <c r="BJ21"/>
  <c r="FH21" s="1"/>
  <c r="BI21"/>
  <c r="FG21" s="1"/>
  <c r="BH21"/>
  <c r="DE21" s="1"/>
  <c r="BG21"/>
  <c r="FE21" s="1"/>
  <c r="BF21"/>
  <c r="FD21" s="1"/>
  <c r="BE21"/>
  <c r="FC21" s="1"/>
  <c r="BD21"/>
  <c r="DA21" s="1"/>
  <c r="BC21"/>
  <c r="CZ21" s="1"/>
  <c r="BB21"/>
  <c r="EZ21" s="1"/>
  <c r="AY21"/>
  <c r="FZ20"/>
  <c r="FY20"/>
  <c r="FW20"/>
  <c r="FV20"/>
  <c r="FQ20"/>
  <c r="FM20"/>
  <c r="FL20"/>
  <c r="EY20"/>
  <c r="EX20"/>
  <c r="EW20"/>
  <c r="EK20"/>
  <c r="EH20"/>
  <c r="EG20"/>
  <c r="ED20"/>
  <c r="EC20"/>
  <c r="DZ20"/>
  <c r="DX20"/>
  <c r="DQ20"/>
  <c r="DP20"/>
  <c r="DM20"/>
  <c r="DL20"/>
  <c r="DG20"/>
  <c r="DF20"/>
  <c r="DC20"/>
  <c r="DB20"/>
  <c r="CY20"/>
  <c r="CV20"/>
  <c r="CT20"/>
  <c r="CS20"/>
  <c r="CR20"/>
  <c r="CQ20"/>
  <c r="CN20"/>
  <c r="CM20"/>
  <c r="EJ20" s="1"/>
  <c r="CL20"/>
  <c r="GJ20" s="1"/>
  <c r="CK20"/>
  <c r="GI20" s="1"/>
  <c r="CJ20"/>
  <c r="CI20"/>
  <c r="EF20" s="1"/>
  <c r="CH20"/>
  <c r="GF20" s="1"/>
  <c r="CG20"/>
  <c r="GE20" s="1"/>
  <c r="CF20"/>
  <c r="CE20"/>
  <c r="EB20" s="1"/>
  <c r="CD20"/>
  <c r="GB20" s="1"/>
  <c r="CC20"/>
  <c r="GA20" s="1"/>
  <c r="CA20"/>
  <c r="BZ20"/>
  <c r="DW20" s="1"/>
  <c r="BV20"/>
  <c r="FT20" s="1"/>
  <c r="BT20"/>
  <c r="FS20" s="1"/>
  <c r="BS20"/>
  <c r="BR20"/>
  <c r="DO20" s="1"/>
  <c r="BQ20"/>
  <c r="FO20" s="1"/>
  <c r="BP20"/>
  <c r="FN20" s="1"/>
  <c r="BO20"/>
  <c r="BL20"/>
  <c r="FK20" s="1"/>
  <c r="BK20"/>
  <c r="DH20" s="1"/>
  <c r="BJ20"/>
  <c r="FH20" s="1"/>
  <c r="BI20"/>
  <c r="FG20" s="1"/>
  <c r="BH20"/>
  <c r="DE20" s="1"/>
  <c r="BG20"/>
  <c r="FE20" s="1"/>
  <c r="BF20"/>
  <c r="FD20" s="1"/>
  <c r="BE20"/>
  <c r="FC20" s="1"/>
  <c r="BD20"/>
  <c r="DA20" s="1"/>
  <c r="BC20"/>
  <c r="CZ20" s="1"/>
  <c r="BB20"/>
  <c r="EZ20" s="1"/>
  <c r="AY20"/>
  <c r="FZ19"/>
  <c r="FY19"/>
  <c r="FW19"/>
  <c r="FV19"/>
  <c r="FQ19"/>
  <c r="FM19"/>
  <c r="FL19"/>
  <c r="EY19"/>
  <c r="EX19"/>
  <c r="EW19"/>
  <c r="EK19"/>
  <c r="EH19"/>
  <c r="EG19"/>
  <c r="ED19"/>
  <c r="EC19"/>
  <c r="DZ19"/>
  <c r="DX19"/>
  <c r="DQ19"/>
  <c r="DP19"/>
  <c r="DM19"/>
  <c r="DL19"/>
  <c r="DG19"/>
  <c r="DF19"/>
  <c r="DC19"/>
  <c r="DB19"/>
  <c r="CY19"/>
  <c r="CV19"/>
  <c r="CT19"/>
  <c r="CS19"/>
  <c r="CR19"/>
  <c r="CQ19"/>
  <c r="CN19"/>
  <c r="CM19"/>
  <c r="EJ19" s="1"/>
  <c r="CL19"/>
  <c r="GJ19" s="1"/>
  <c r="CK19"/>
  <c r="GI19" s="1"/>
  <c r="CJ19"/>
  <c r="CI19"/>
  <c r="EF19" s="1"/>
  <c r="CH19"/>
  <c r="GF19" s="1"/>
  <c r="CG19"/>
  <c r="GE19" s="1"/>
  <c r="CF19"/>
  <c r="CE19"/>
  <c r="EB19" s="1"/>
  <c r="CD19"/>
  <c r="GB19" s="1"/>
  <c r="CC19"/>
  <c r="GA19" s="1"/>
  <c r="CA19"/>
  <c r="BZ19"/>
  <c r="DW19" s="1"/>
  <c r="BV19"/>
  <c r="FT19" s="1"/>
  <c r="BT19"/>
  <c r="FS19" s="1"/>
  <c r="BS19"/>
  <c r="BR19"/>
  <c r="DO19" s="1"/>
  <c r="BQ19"/>
  <c r="FO19" s="1"/>
  <c r="BP19"/>
  <c r="FN19" s="1"/>
  <c r="BO19"/>
  <c r="BL19"/>
  <c r="FK19" s="1"/>
  <c r="BK19"/>
  <c r="DH19" s="1"/>
  <c r="BJ19"/>
  <c r="FH19" s="1"/>
  <c r="BI19"/>
  <c r="FG19" s="1"/>
  <c r="BH19"/>
  <c r="DE19" s="1"/>
  <c r="BG19"/>
  <c r="DD19" s="1"/>
  <c r="BF19"/>
  <c r="FD19" s="1"/>
  <c r="BE19"/>
  <c r="FC19" s="1"/>
  <c r="BD19"/>
  <c r="DA19" s="1"/>
  <c r="BC19"/>
  <c r="FA19" s="1"/>
  <c r="BB19"/>
  <c r="EZ19" s="1"/>
  <c r="AY19"/>
  <c r="FZ18"/>
  <c r="FZ29" s="1"/>
  <c r="FY18"/>
  <c r="FY28" s="1"/>
  <c r="FW18"/>
  <c r="FV18"/>
  <c r="FV31" s="1"/>
  <c r="FV32" s="1"/>
  <c r="FR18"/>
  <c r="FQ18"/>
  <c r="FQ31" s="1"/>
  <c r="FQ32" s="1"/>
  <c r="FN18"/>
  <c r="FN28" s="1"/>
  <c r="FM18"/>
  <c r="FM31" s="1"/>
  <c r="FM32" s="1"/>
  <c r="FL18"/>
  <c r="FL29" s="1"/>
  <c r="EY18"/>
  <c r="EX18"/>
  <c r="EX28" s="1"/>
  <c r="EW18"/>
  <c r="EW31" s="1"/>
  <c r="EW32" s="1"/>
  <c r="EK18"/>
  <c r="EH18"/>
  <c r="EH29" s="1"/>
  <c r="EG18"/>
  <c r="ED18"/>
  <c r="ED29" s="1"/>
  <c r="EC18"/>
  <c r="DZ18"/>
  <c r="DZ29" s="1"/>
  <c r="DX18"/>
  <c r="DX29" s="1"/>
  <c r="DQ18"/>
  <c r="DQ29" s="1"/>
  <c r="DP18"/>
  <c r="DP29" s="1"/>
  <c r="DM18"/>
  <c r="DM29" s="1"/>
  <c r="DL18"/>
  <c r="DL29" s="1"/>
  <c r="DG18"/>
  <c r="DG29" s="1"/>
  <c r="DF18"/>
  <c r="DF29" s="1"/>
  <c r="DC18"/>
  <c r="DC29" s="1"/>
  <c r="DB18"/>
  <c r="DB29" s="1"/>
  <c r="CY18"/>
  <c r="CY29" s="1"/>
  <c r="CV18"/>
  <c r="CV29" s="1"/>
  <c r="CT18"/>
  <c r="CT29" s="1"/>
  <c r="CS18"/>
  <c r="CS29" s="1"/>
  <c r="CR18"/>
  <c r="CQ18"/>
  <c r="CN18"/>
  <c r="CM18"/>
  <c r="CM30" s="1"/>
  <c r="CL18"/>
  <c r="GJ18" s="1"/>
  <c r="CK18"/>
  <c r="CK30" s="1"/>
  <c r="CJ18"/>
  <c r="CI18"/>
  <c r="EF18" s="1"/>
  <c r="EF29" s="1"/>
  <c r="CH18"/>
  <c r="CH30" s="1"/>
  <c r="CG18"/>
  <c r="CG30" s="1"/>
  <c r="CF18"/>
  <c r="CE18"/>
  <c r="EB18" s="1"/>
  <c r="EB29" s="1"/>
  <c r="CD18"/>
  <c r="GB18" s="1"/>
  <c r="CC18"/>
  <c r="CC30" s="1"/>
  <c r="CA18"/>
  <c r="BZ18"/>
  <c r="DW18" s="1"/>
  <c r="DW29" s="1"/>
  <c r="BV18"/>
  <c r="FT18" s="1"/>
  <c r="BT18"/>
  <c r="BT30" s="1"/>
  <c r="BS18"/>
  <c r="BR18"/>
  <c r="DO18" s="1"/>
  <c r="DO29" s="1"/>
  <c r="BQ18"/>
  <c r="BQ30" s="1"/>
  <c r="BP18"/>
  <c r="BP30" s="1"/>
  <c r="BO18"/>
  <c r="BO30" s="1"/>
  <c r="BL18"/>
  <c r="FK18" s="1"/>
  <c r="BK18"/>
  <c r="BK30" s="1"/>
  <c r="BJ18"/>
  <c r="FH18" s="1"/>
  <c r="BI18"/>
  <c r="BI30" s="1"/>
  <c r="BH18"/>
  <c r="DE18" s="1"/>
  <c r="DE29" s="1"/>
  <c r="BG18"/>
  <c r="BG30" s="1"/>
  <c r="BF18"/>
  <c r="BF30" s="1"/>
  <c r="BE18"/>
  <c r="BE30" s="1"/>
  <c r="BD18"/>
  <c r="DA18" s="1"/>
  <c r="DA29" s="1"/>
  <c r="BC18"/>
  <c r="FA18" s="1"/>
  <c r="BB18"/>
  <c r="EZ18" s="1"/>
  <c r="AY18"/>
  <c r="FV17"/>
  <c r="FV16"/>
  <c r="CB16"/>
  <c r="BY16"/>
  <c r="BX16"/>
  <c r="BW16"/>
  <c r="BU16"/>
  <c r="BN16"/>
  <c r="BM16"/>
  <c r="BA16"/>
  <c r="AZ16"/>
  <c r="AW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U16"/>
  <c r="T16"/>
  <c r="S16"/>
  <c r="R16"/>
  <c r="Q16"/>
  <c r="P16"/>
  <c r="O16"/>
  <c r="M16"/>
  <c r="L16"/>
  <c r="K16"/>
  <c r="J16"/>
  <c r="I16"/>
  <c r="H16"/>
  <c r="G16"/>
  <c r="F16"/>
  <c r="E16"/>
  <c r="C16"/>
  <c r="FV15"/>
  <c r="ER15"/>
  <c r="EQ15"/>
  <c r="EP15"/>
  <c r="EO15"/>
  <c r="EN15"/>
  <c r="EM15"/>
  <c r="DY15"/>
  <c r="DV15"/>
  <c r="DU15"/>
  <c r="DT15"/>
  <c r="DR15"/>
  <c r="DK15"/>
  <c r="DJ15"/>
  <c r="CX15"/>
  <c r="CW15"/>
  <c r="BB15"/>
  <c r="AY15"/>
  <c r="FV14"/>
  <c r="BC14"/>
  <c r="BB14"/>
  <c r="AY14"/>
  <c r="GA13"/>
  <c r="FZ13"/>
  <c r="FW13"/>
  <c r="FV13"/>
  <c r="FS13"/>
  <c r="FR13"/>
  <c r="FO13"/>
  <c r="FN13"/>
  <c r="FL13"/>
  <c r="EY13"/>
  <c r="EX13"/>
  <c r="EI13"/>
  <c r="EH13"/>
  <c r="EE13"/>
  <c r="ED13"/>
  <c r="EA13"/>
  <c r="DZ13"/>
  <c r="DS13"/>
  <c r="DQ13"/>
  <c r="DN13"/>
  <c r="DM13"/>
  <c r="DH13"/>
  <c r="DG13"/>
  <c r="DD13"/>
  <c r="DC13"/>
  <c r="CZ13"/>
  <c r="CY13"/>
  <c r="CT13"/>
  <c r="CS13"/>
  <c r="CQ13"/>
  <c r="CN13"/>
  <c r="EK13" s="1"/>
  <c r="CM13"/>
  <c r="CL13"/>
  <c r="GJ13" s="1"/>
  <c r="CK13"/>
  <c r="CJ13"/>
  <c r="EG13" s="1"/>
  <c r="CI13"/>
  <c r="GH13" s="1"/>
  <c r="CH13"/>
  <c r="GF13" s="1"/>
  <c r="CG13"/>
  <c r="CF13"/>
  <c r="EC13" s="1"/>
  <c r="CE13"/>
  <c r="CD13"/>
  <c r="GB13" s="1"/>
  <c r="CC13"/>
  <c r="CA13"/>
  <c r="DX13" s="1"/>
  <c r="BZ13"/>
  <c r="BV13"/>
  <c r="FT13" s="1"/>
  <c r="BT13"/>
  <c r="BS13"/>
  <c r="DP13" s="1"/>
  <c r="BR13"/>
  <c r="BQ13"/>
  <c r="BP13"/>
  <c r="BO13"/>
  <c r="DL13" s="1"/>
  <c r="BL13"/>
  <c r="FJ13" s="1"/>
  <c r="BK13"/>
  <c r="FI13" s="1"/>
  <c r="BJ13"/>
  <c r="FH13" s="1"/>
  <c r="BI13"/>
  <c r="DF13" s="1"/>
  <c r="BH13"/>
  <c r="DE13" s="1"/>
  <c r="BG13"/>
  <c r="FE13" s="1"/>
  <c r="BF13"/>
  <c r="FD13" s="1"/>
  <c r="BE13"/>
  <c r="DB13" s="1"/>
  <c r="BD13"/>
  <c r="BC13"/>
  <c r="FA13" s="1"/>
  <c r="BB13"/>
  <c r="EZ13" s="1"/>
  <c r="AY13"/>
  <c r="CV13" s="1"/>
  <c r="GL12"/>
  <c r="GA12"/>
  <c r="FZ12"/>
  <c r="FW12"/>
  <c r="FV12"/>
  <c r="FS12"/>
  <c r="FR12"/>
  <c r="FO12"/>
  <c r="FN12"/>
  <c r="FL12"/>
  <c r="FJ12"/>
  <c r="EY12"/>
  <c r="EX12"/>
  <c r="EI12"/>
  <c r="EH12"/>
  <c r="EE12"/>
  <c r="ED12"/>
  <c r="EA12"/>
  <c r="DZ12"/>
  <c r="DS12"/>
  <c r="DQ12"/>
  <c r="DN12"/>
  <c r="DM12"/>
  <c r="DH12"/>
  <c r="DG12"/>
  <c r="DD12"/>
  <c r="DC12"/>
  <c r="CZ12"/>
  <c r="CY12"/>
  <c r="CT12"/>
  <c r="CS12"/>
  <c r="CQ12"/>
  <c r="CN12"/>
  <c r="EK12" s="1"/>
  <c r="CM12"/>
  <c r="CL12"/>
  <c r="GJ12" s="1"/>
  <c r="CK12"/>
  <c r="CJ12"/>
  <c r="EG12" s="1"/>
  <c r="CI12"/>
  <c r="GH12" s="1"/>
  <c r="CH12"/>
  <c r="GF12" s="1"/>
  <c r="CG12"/>
  <c r="CF12"/>
  <c r="EC12" s="1"/>
  <c r="CE12"/>
  <c r="CD12"/>
  <c r="GB12" s="1"/>
  <c r="CC12"/>
  <c r="CA12"/>
  <c r="DX12" s="1"/>
  <c r="BZ12"/>
  <c r="BV12"/>
  <c r="FT12" s="1"/>
  <c r="BT12"/>
  <c r="BS12"/>
  <c r="DP12" s="1"/>
  <c r="BR12"/>
  <c r="BQ12"/>
  <c r="BP12"/>
  <c r="BO12"/>
  <c r="DL12" s="1"/>
  <c r="BL12"/>
  <c r="BK12"/>
  <c r="FI12" s="1"/>
  <c r="BJ12"/>
  <c r="FH12" s="1"/>
  <c r="BI12"/>
  <c r="DF12" s="1"/>
  <c r="BH12"/>
  <c r="DE12" s="1"/>
  <c r="BG12"/>
  <c r="FE12" s="1"/>
  <c r="BF12"/>
  <c r="FD12" s="1"/>
  <c r="BE12"/>
  <c r="DB12" s="1"/>
  <c r="BD12"/>
  <c r="BC12"/>
  <c r="FA12" s="1"/>
  <c r="BB12"/>
  <c r="EZ12" s="1"/>
  <c r="AY12"/>
  <c r="CV12" s="1"/>
  <c r="GL11"/>
  <c r="GA11"/>
  <c r="FZ11"/>
  <c r="FW11"/>
  <c r="FV11"/>
  <c r="FS11"/>
  <c r="FR11"/>
  <c r="FO11"/>
  <c r="FN11"/>
  <c r="FL11"/>
  <c r="FJ11"/>
  <c r="EY11"/>
  <c r="EX11"/>
  <c r="EI11"/>
  <c r="EH11"/>
  <c r="EE11"/>
  <c r="ED11"/>
  <c r="EA11"/>
  <c r="DZ11"/>
  <c r="DS11"/>
  <c r="DQ11"/>
  <c r="DN11"/>
  <c r="DM11"/>
  <c r="DH11"/>
  <c r="DG11"/>
  <c r="DD11"/>
  <c r="DC11"/>
  <c r="CZ11"/>
  <c r="CY11"/>
  <c r="CT11"/>
  <c r="CS11"/>
  <c r="CQ11"/>
  <c r="CN11"/>
  <c r="EK11" s="1"/>
  <c r="CM11"/>
  <c r="CL11"/>
  <c r="GJ11" s="1"/>
  <c r="CK11"/>
  <c r="CJ11"/>
  <c r="EG11" s="1"/>
  <c r="CI11"/>
  <c r="CH11"/>
  <c r="GF11" s="1"/>
  <c r="CG11"/>
  <c r="CF11"/>
  <c r="EC11" s="1"/>
  <c r="CE11"/>
  <c r="GD11" s="1"/>
  <c r="CD11"/>
  <c r="GB11" s="1"/>
  <c r="CC11"/>
  <c r="CA11"/>
  <c r="DX11" s="1"/>
  <c r="BZ11"/>
  <c r="BV11"/>
  <c r="FT11" s="1"/>
  <c r="BT11"/>
  <c r="BS11"/>
  <c r="DP11" s="1"/>
  <c r="BR11"/>
  <c r="BQ11"/>
  <c r="BP11"/>
  <c r="BO11"/>
  <c r="DL11" s="1"/>
  <c r="BL11"/>
  <c r="BK11"/>
  <c r="FI11" s="1"/>
  <c r="BJ11"/>
  <c r="FH11" s="1"/>
  <c r="BI11"/>
  <c r="DF11" s="1"/>
  <c r="BH11"/>
  <c r="DE11" s="1"/>
  <c r="BG11"/>
  <c r="FE11" s="1"/>
  <c r="BF11"/>
  <c r="FD11" s="1"/>
  <c r="BE11"/>
  <c r="DB11" s="1"/>
  <c r="BD11"/>
  <c r="FB11" s="1"/>
  <c r="BC11"/>
  <c r="FA11" s="1"/>
  <c r="BB11"/>
  <c r="EZ11" s="1"/>
  <c r="AY11"/>
  <c r="CV11" s="1"/>
  <c r="GL10"/>
  <c r="GD10"/>
  <c r="GA10"/>
  <c r="FZ10"/>
  <c r="FW10"/>
  <c r="FV10"/>
  <c r="FS10"/>
  <c r="FR10"/>
  <c r="FO10"/>
  <c r="FN10"/>
  <c r="FL10"/>
  <c r="FB10"/>
  <c r="EY10"/>
  <c r="EX10"/>
  <c r="EI10"/>
  <c r="EH10"/>
  <c r="EE10"/>
  <c r="ED10"/>
  <c r="EA10"/>
  <c r="DZ10"/>
  <c r="DS10"/>
  <c r="DQ10"/>
  <c r="DN10"/>
  <c r="DM10"/>
  <c r="DH10"/>
  <c r="DG10"/>
  <c r="DD10"/>
  <c r="DC10"/>
  <c r="CZ10"/>
  <c r="CY10"/>
  <c r="CT10"/>
  <c r="CS10"/>
  <c r="CQ10"/>
  <c r="CN10"/>
  <c r="EK10" s="1"/>
  <c r="CM10"/>
  <c r="CL10"/>
  <c r="GJ10" s="1"/>
  <c r="CK10"/>
  <c r="CJ10"/>
  <c r="EG10" s="1"/>
  <c r="CI10"/>
  <c r="CH10"/>
  <c r="GF10" s="1"/>
  <c r="CG10"/>
  <c r="CF10"/>
  <c r="EC10" s="1"/>
  <c r="CE10"/>
  <c r="CD10"/>
  <c r="GB10" s="1"/>
  <c r="CC10"/>
  <c r="CA10"/>
  <c r="DX10" s="1"/>
  <c r="BZ10"/>
  <c r="BV10"/>
  <c r="FT10" s="1"/>
  <c r="BT10"/>
  <c r="BS10"/>
  <c r="DP10" s="1"/>
  <c r="BR10"/>
  <c r="BQ10"/>
  <c r="BP10"/>
  <c r="BO10"/>
  <c r="DL10" s="1"/>
  <c r="BL10"/>
  <c r="BK10"/>
  <c r="FI10" s="1"/>
  <c r="BJ10"/>
  <c r="FH10" s="1"/>
  <c r="BI10"/>
  <c r="DF10" s="1"/>
  <c r="BH10"/>
  <c r="DE10" s="1"/>
  <c r="BG10"/>
  <c r="FE10" s="1"/>
  <c r="BF10"/>
  <c r="FD10" s="1"/>
  <c r="BE10"/>
  <c r="DB10" s="1"/>
  <c r="BD10"/>
  <c r="BC10"/>
  <c r="FA10" s="1"/>
  <c r="BB10"/>
  <c r="EZ10" s="1"/>
  <c r="AY10"/>
  <c r="CV10" s="1"/>
  <c r="AV10"/>
  <c r="GI9"/>
  <c r="GA9"/>
  <c r="FX9"/>
  <c r="FW9"/>
  <c r="FV9"/>
  <c r="FT9"/>
  <c r="FS9"/>
  <c r="FP9"/>
  <c r="FO9"/>
  <c r="FL9"/>
  <c r="FK9"/>
  <c r="FG9"/>
  <c r="EY9"/>
  <c r="EJ9"/>
  <c r="EI9"/>
  <c r="EF9"/>
  <c r="EE9"/>
  <c r="EB9"/>
  <c r="EA9"/>
  <c r="DW9"/>
  <c r="DS9"/>
  <c r="DO9"/>
  <c r="DN9"/>
  <c r="DI9"/>
  <c r="DH9"/>
  <c r="DE9"/>
  <c r="DD9"/>
  <c r="DA9"/>
  <c r="CZ9"/>
  <c r="CT9"/>
  <c r="CQ9"/>
  <c r="CN9"/>
  <c r="CM9"/>
  <c r="GK9" s="1"/>
  <c r="CL9"/>
  <c r="CK9"/>
  <c r="EH9" s="1"/>
  <c r="CJ9"/>
  <c r="CI9"/>
  <c r="GG9" s="1"/>
  <c r="CH9"/>
  <c r="CG9"/>
  <c r="ED9" s="1"/>
  <c r="CF9"/>
  <c r="GE9" s="1"/>
  <c r="CE9"/>
  <c r="GC9" s="1"/>
  <c r="CD9"/>
  <c r="CC9"/>
  <c r="DZ9" s="1"/>
  <c r="CA9"/>
  <c r="BZ9"/>
  <c r="BV9"/>
  <c r="FU9" s="1"/>
  <c r="BT9"/>
  <c r="DQ9" s="1"/>
  <c r="BS9"/>
  <c r="BR9"/>
  <c r="BQ9"/>
  <c r="BP9"/>
  <c r="DM9" s="1"/>
  <c r="BO9"/>
  <c r="BL9"/>
  <c r="FJ9" s="1"/>
  <c r="BK9"/>
  <c r="FI9" s="1"/>
  <c r="BJ9"/>
  <c r="DG9" s="1"/>
  <c r="BI9"/>
  <c r="DF9" s="1"/>
  <c r="BH9"/>
  <c r="FF9" s="1"/>
  <c r="BG9"/>
  <c r="FE9" s="1"/>
  <c r="BF9"/>
  <c r="DC9" s="1"/>
  <c r="BE9"/>
  <c r="DB9" s="1"/>
  <c r="BD9"/>
  <c r="CR9" s="1"/>
  <c r="BC9"/>
  <c r="FA9" s="1"/>
  <c r="BB9"/>
  <c r="CY9" s="1"/>
  <c r="AY9"/>
  <c r="AV9"/>
  <c r="CS9" s="1"/>
  <c r="GF8"/>
  <c r="GB8"/>
  <c r="FY8"/>
  <c r="FX8"/>
  <c r="FW8"/>
  <c r="FV8"/>
  <c r="FT8"/>
  <c r="FQ8"/>
  <c r="FP8"/>
  <c r="FM8"/>
  <c r="FL8"/>
  <c r="FK8"/>
  <c r="FH8"/>
  <c r="FD8"/>
  <c r="EY8"/>
  <c r="EW8"/>
  <c r="EK8"/>
  <c r="EJ8"/>
  <c r="EG8"/>
  <c r="EF8"/>
  <c r="EC8"/>
  <c r="EB8"/>
  <c r="DX8"/>
  <c r="DW8"/>
  <c r="DP8"/>
  <c r="DO8"/>
  <c r="DL8"/>
  <c r="DI8"/>
  <c r="DF8"/>
  <c r="DE8"/>
  <c r="DB8"/>
  <c r="DA8"/>
  <c r="CV8"/>
  <c r="CT8"/>
  <c r="CQ8"/>
  <c r="CR8" s="1"/>
  <c r="CN8"/>
  <c r="GL8" s="1"/>
  <c r="CM8"/>
  <c r="CL8"/>
  <c r="EI8" s="1"/>
  <c r="CK8"/>
  <c r="CJ8"/>
  <c r="GH8" s="1"/>
  <c r="CI8"/>
  <c r="CH8"/>
  <c r="EE8" s="1"/>
  <c r="CG8"/>
  <c r="CF8"/>
  <c r="GD8" s="1"/>
  <c r="CE8"/>
  <c r="CD8"/>
  <c r="EA8" s="1"/>
  <c r="CC8"/>
  <c r="CA8"/>
  <c r="FZ8" s="1"/>
  <c r="BZ8"/>
  <c r="BV8"/>
  <c r="DS8" s="1"/>
  <c r="BT8"/>
  <c r="BS8"/>
  <c r="BR8"/>
  <c r="BQ8"/>
  <c r="DN8" s="1"/>
  <c r="BP8"/>
  <c r="BO8"/>
  <c r="BL8"/>
  <c r="FJ8" s="1"/>
  <c r="BK8"/>
  <c r="DH8" s="1"/>
  <c r="BJ8"/>
  <c r="DG8" s="1"/>
  <c r="BI8"/>
  <c r="FG8" s="1"/>
  <c r="BH8"/>
  <c r="FF8" s="1"/>
  <c r="BG8"/>
  <c r="DD8" s="1"/>
  <c r="BF8"/>
  <c r="DC8" s="1"/>
  <c r="BE8"/>
  <c r="FC8" s="1"/>
  <c r="BD8"/>
  <c r="FB8" s="1"/>
  <c r="BC8"/>
  <c r="CZ8" s="1"/>
  <c r="BB8"/>
  <c r="CY8" s="1"/>
  <c r="AY8"/>
  <c r="EX8" s="1"/>
  <c r="AV8"/>
  <c r="CS8" s="1"/>
  <c r="GC7"/>
  <c r="FZ7"/>
  <c r="FY7"/>
  <c r="FW7"/>
  <c r="FV7"/>
  <c r="FU7"/>
  <c r="FR7"/>
  <c r="FQ7"/>
  <c r="FN7"/>
  <c r="FM7"/>
  <c r="FL7"/>
  <c r="FE7"/>
  <c r="FA7"/>
  <c r="EY7"/>
  <c r="EX7"/>
  <c r="EW7"/>
  <c r="EK7"/>
  <c r="EH7"/>
  <c r="EG7"/>
  <c r="ED7"/>
  <c r="EC7"/>
  <c r="DZ7"/>
  <c r="DX7"/>
  <c r="DQ7"/>
  <c r="DP7"/>
  <c r="DM7"/>
  <c r="DL7"/>
  <c r="DG7"/>
  <c r="DF7"/>
  <c r="DC7"/>
  <c r="DB7"/>
  <c r="CY7"/>
  <c r="CV7"/>
  <c r="CT7"/>
  <c r="CR7"/>
  <c r="CQ7"/>
  <c r="CN7"/>
  <c r="CM7"/>
  <c r="EJ7" s="1"/>
  <c r="CL7"/>
  <c r="CK7"/>
  <c r="GI7" s="1"/>
  <c r="CJ7"/>
  <c r="CI7"/>
  <c r="EF7" s="1"/>
  <c r="CH7"/>
  <c r="CG7"/>
  <c r="GE7" s="1"/>
  <c r="CF7"/>
  <c r="CE7"/>
  <c r="EB7" s="1"/>
  <c r="CD7"/>
  <c r="CC7"/>
  <c r="GA7" s="1"/>
  <c r="CA7"/>
  <c r="BZ7"/>
  <c r="DW7" s="1"/>
  <c r="BV7"/>
  <c r="BT7"/>
  <c r="FS7" s="1"/>
  <c r="BS7"/>
  <c r="BR7"/>
  <c r="DO7" s="1"/>
  <c r="BQ7"/>
  <c r="BP7"/>
  <c r="BO7"/>
  <c r="BL7"/>
  <c r="FK7" s="1"/>
  <c r="BK7"/>
  <c r="BJ7"/>
  <c r="FH7" s="1"/>
  <c r="BI7"/>
  <c r="FG7" s="1"/>
  <c r="BH7"/>
  <c r="DE7" s="1"/>
  <c r="BG7"/>
  <c r="BF7"/>
  <c r="FD7" s="1"/>
  <c r="BE7"/>
  <c r="FC7" s="1"/>
  <c r="BD7"/>
  <c r="DA7" s="1"/>
  <c r="BC7"/>
  <c r="BB7"/>
  <c r="EZ7" s="1"/>
  <c r="AY7"/>
  <c r="AV7"/>
  <c r="CS7" s="1"/>
  <c r="GA6"/>
  <c r="FZ6"/>
  <c r="FW6"/>
  <c r="FV6"/>
  <c r="FS6"/>
  <c r="FR6"/>
  <c r="FO6"/>
  <c r="FN6"/>
  <c r="FL6"/>
  <c r="EY6"/>
  <c r="EX6"/>
  <c r="EI6"/>
  <c r="EH6"/>
  <c r="EE6"/>
  <c r="ED6"/>
  <c r="EA6"/>
  <c r="DZ6"/>
  <c r="DS6"/>
  <c r="DQ6"/>
  <c r="DN6"/>
  <c r="DM6"/>
  <c r="DH6"/>
  <c r="DG6"/>
  <c r="DD6"/>
  <c r="DC6"/>
  <c r="CZ6"/>
  <c r="CY6"/>
  <c r="CT6"/>
  <c r="CQ6"/>
  <c r="CN6"/>
  <c r="EK6" s="1"/>
  <c r="CM6"/>
  <c r="GL6" s="1"/>
  <c r="CL6"/>
  <c r="GJ6" s="1"/>
  <c r="CK6"/>
  <c r="CJ6"/>
  <c r="EG6" s="1"/>
  <c r="CI6"/>
  <c r="CH6"/>
  <c r="GF6" s="1"/>
  <c r="CG6"/>
  <c r="CF6"/>
  <c r="EC6" s="1"/>
  <c r="CE6"/>
  <c r="GD6" s="1"/>
  <c r="CD6"/>
  <c r="GB6" s="1"/>
  <c r="CC6"/>
  <c r="CA6"/>
  <c r="DX6" s="1"/>
  <c r="BZ6"/>
  <c r="BV6"/>
  <c r="FT6" s="1"/>
  <c r="BT6"/>
  <c r="BS6"/>
  <c r="DP6" s="1"/>
  <c r="BR6"/>
  <c r="BQ6"/>
  <c r="BP6"/>
  <c r="BO6"/>
  <c r="DL6" s="1"/>
  <c r="BL6"/>
  <c r="BK6"/>
  <c r="FI6" s="1"/>
  <c r="BJ6"/>
  <c r="FH6" s="1"/>
  <c r="BI6"/>
  <c r="DF6" s="1"/>
  <c r="BH6"/>
  <c r="DE6" s="1"/>
  <c r="BG6"/>
  <c r="FE6" s="1"/>
  <c r="BF6"/>
  <c r="FD6" s="1"/>
  <c r="BE6"/>
  <c r="DB6" s="1"/>
  <c r="BD6"/>
  <c r="BC6"/>
  <c r="FA6" s="1"/>
  <c r="BB6"/>
  <c r="EZ6" s="1"/>
  <c r="AY6"/>
  <c r="CV6" s="1"/>
  <c r="AV6"/>
  <c r="CS6" s="1"/>
  <c r="GI5"/>
  <c r="GA5"/>
  <c r="FX5"/>
  <c r="FW5"/>
  <c r="FV5"/>
  <c r="FT5"/>
  <c r="FS5"/>
  <c r="FP5"/>
  <c r="FO5"/>
  <c r="FL5"/>
  <c r="FK5"/>
  <c r="FG5"/>
  <c r="EY5"/>
  <c r="EJ5"/>
  <c r="EI5"/>
  <c r="EF5"/>
  <c r="EE5"/>
  <c r="EB5"/>
  <c r="EA5"/>
  <c r="DW5"/>
  <c r="DS5"/>
  <c r="DO5"/>
  <c r="DN5"/>
  <c r="DI5"/>
  <c r="DH5"/>
  <c r="DE5"/>
  <c r="DD5"/>
  <c r="DA5"/>
  <c r="CZ5"/>
  <c r="CT5"/>
  <c r="CQ5"/>
  <c r="CN5"/>
  <c r="CM5"/>
  <c r="GK5" s="1"/>
  <c r="CL5"/>
  <c r="CK5"/>
  <c r="EH5" s="1"/>
  <c r="CJ5"/>
  <c r="CI5"/>
  <c r="GG5" s="1"/>
  <c r="CH5"/>
  <c r="CG5"/>
  <c r="ED5" s="1"/>
  <c r="CF5"/>
  <c r="CE5"/>
  <c r="GC5" s="1"/>
  <c r="CD5"/>
  <c r="CC5"/>
  <c r="DZ5" s="1"/>
  <c r="CA5"/>
  <c r="BZ5"/>
  <c r="BV5"/>
  <c r="FU5" s="1"/>
  <c r="BT5"/>
  <c r="DQ5" s="1"/>
  <c r="BS5"/>
  <c r="BR5"/>
  <c r="BQ5"/>
  <c r="BP5"/>
  <c r="DM5" s="1"/>
  <c r="BO5"/>
  <c r="BL5"/>
  <c r="FJ5" s="1"/>
  <c r="BK5"/>
  <c r="FI5" s="1"/>
  <c r="BJ5"/>
  <c r="DG5" s="1"/>
  <c r="BI5"/>
  <c r="DF5" s="1"/>
  <c r="BH5"/>
  <c r="FF5" s="1"/>
  <c r="BG5"/>
  <c r="FE5" s="1"/>
  <c r="BF5"/>
  <c r="DC5" s="1"/>
  <c r="BE5"/>
  <c r="DB5" s="1"/>
  <c r="BD5"/>
  <c r="CR5" s="1"/>
  <c r="BC5"/>
  <c r="FA5" s="1"/>
  <c r="BB5"/>
  <c r="CY5" s="1"/>
  <c r="AY5"/>
  <c r="AV5"/>
  <c r="CS5" s="1"/>
  <c r="GJ4"/>
  <c r="GF4"/>
  <c r="FY4"/>
  <c r="FX4"/>
  <c r="FW4"/>
  <c r="FW14" s="1"/>
  <c r="FV4"/>
  <c r="FT4"/>
  <c r="FQ4"/>
  <c r="FP4"/>
  <c r="FM4"/>
  <c r="FL4"/>
  <c r="FK4"/>
  <c r="FH4"/>
  <c r="EY4"/>
  <c r="EY14" s="1"/>
  <c r="EW4"/>
  <c r="EK4"/>
  <c r="EJ4"/>
  <c r="EG4"/>
  <c r="EF4"/>
  <c r="EC4"/>
  <c r="EB4"/>
  <c r="DX4"/>
  <c r="DW4"/>
  <c r="DP4"/>
  <c r="DO4"/>
  <c r="DL4"/>
  <c r="DI4"/>
  <c r="DF4"/>
  <c r="DB4"/>
  <c r="DB15" s="1"/>
  <c r="DA4"/>
  <c r="CV4"/>
  <c r="CT4"/>
  <c r="CQ4"/>
  <c r="CR4" s="1"/>
  <c r="CN4"/>
  <c r="GL4" s="1"/>
  <c r="CM4"/>
  <c r="CL4"/>
  <c r="EI4" s="1"/>
  <c r="CK4"/>
  <c r="CJ4"/>
  <c r="GH4" s="1"/>
  <c r="CI4"/>
  <c r="CH4"/>
  <c r="EE4" s="1"/>
  <c r="CG4"/>
  <c r="CF4"/>
  <c r="GD4" s="1"/>
  <c r="CE4"/>
  <c r="CD4"/>
  <c r="EA4" s="1"/>
  <c r="CC4"/>
  <c r="CA4"/>
  <c r="FZ4" s="1"/>
  <c r="BZ4"/>
  <c r="BV4"/>
  <c r="DS4" s="1"/>
  <c r="BT4"/>
  <c r="BS4"/>
  <c r="BR4"/>
  <c r="BQ4"/>
  <c r="BQ16" s="1"/>
  <c r="BP4"/>
  <c r="BO4"/>
  <c r="BL4"/>
  <c r="FJ4" s="1"/>
  <c r="BK4"/>
  <c r="DH4" s="1"/>
  <c r="BJ4"/>
  <c r="BI4"/>
  <c r="BI16" s="1"/>
  <c r="BG4"/>
  <c r="DD4" s="1"/>
  <c r="BF4"/>
  <c r="BE4"/>
  <c r="BD4"/>
  <c r="FB4" s="1"/>
  <c r="BC4"/>
  <c r="CZ4" s="1"/>
  <c r="BB4"/>
  <c r="EZ4" s="1"/>
  <c r="AY4"/>
  <c r="EX4" s="1"/>
  <c r="AV4"/>
  <c r="CS4" s="1"/>
  <c r="V4"/>
  <c r="V16" s="1"/>
  <c r="N4"/>
  <c r="EZ14" l="1"/>
  <c r="CS15"/>
  <c r="FZ15"/>
  <c r="CR6"/>
  <c r="DA6"/>
  <c r="FK6"/>
  <c r="FK14" s="1"/>
  <c r="DI6"/>
  <c r="FX6"/>
  <c r="FX15" s="1"/>
  <c r="DW6"/>
  <c r="GG6"/>
  <c r="EF6"/>
  <c r="CI16"/>
  <c r="FP13"/>
  <c r="DO13"/>
  <c r="GC13"/>
  <c r="EB13"/>
  <c r="GK13"/>
  <c r="EJ13"/>
  <c r="FN29"/>
  <c r="FN31"/>
  <c r="FN32" s="1"/>
  <c r="GL46"/>
  <c r="GL47" s="1"/>
  <c r="GL45"/>
  <c r="ED41"/>
  <c r="GE42"/>
  <c r="FH14"/>
  <c r="FM9"/>
  <c r="DL9"/>
  <c r="FY9"/>
  <c r="FZ9"/>
  <c r="DX9"/>
  <c r="GH9"/>
  <c r="EG9"/>
  <c r="CR12"/>
  <c r="DA12"/>
  <c r="FP12"/>
  <c r="DO12"/>
  <c r="GC12"/>
  <c r="EB12"/>
  <c r="GK12"/>
  <c r="EJ12"/>
  <c r="FA28"/>
  <c r="FT29"/>
  <c r="FT28"/>
  <c r="FT31"/>
  <c r="FT32" s="1"/>
  <c r="GB31"/>
  <c r="GB32" s="1"/>
  <c r="GB28"/>
  <c r="GB29"/>
  <c r="GJ29"/>
  <c r="GJ28"/>
  <c r="GJ31"/>
  <c r="GJ32" s="1"/>
  <c r="FK46"/>
  <c r="FK47" s="1"/>
  <c r="FK45"/>
  <c r="BJ16"/>
  <c r="DG4"/>
  <c r="DG15" s="1"/>
  <c r="FN4"/>
  <c r="BP16"/>
  <c r="DM4"/>
  <c r="FR4"/>
  <c r="FS4"/>
  <c r="BT16"/>
  <c r="DQ4"/>
  <c r="DQ15" s="1"/>
  <c r="CC16"/>
  <c r="GA4"/>
  <c r="DZ4"/>
  <c r="CG16"/>
  <c r="GE4"/>
  <c r="ED4"/>
  <c r="CK16"/>
  <c r="GI4"/>
  <c r="EH4"/>
  <c r="EH15" s="1"/>
  <c r="FL14"/>
  <c r="FL16"/>
  <c r="FL17" s="1"/>
  <c r="FL15"/>
  <c r="FT14"/>
  <c r="FT15"/>
  <c r="EY15"/>
  <c r="EY16"/>
  <c r="EY17" s="1"/>
  <c r="CZ7"/>
  <c r="BC16"/>
  <c r="BG16"/>
  <c r="DD7"/>
  <c r="DD15" s="1"/>
  <c r="DH7"/>
  <c r="BK16"/>
  <c r="FO7"/>
  <c r="DN7"/>
  <c r="FT7"/>
  <c r="FT16" s="1"/>
  <c r="FT17" s="1"/>
  <c r="DS7"/>
  <c r="GB7"/>
  <c r="EA7"/>
  <c r="GF7"/>
  <c r="EE7"/>
  <c r="GJ7"/>
  <c r="EI7"/>
  <c r="EI15" s="1"/>
  <c r="FN8"/>
  <c r="DM8"/>
  <c r="FR8"/>
  <c r="FS8"/>
  <c r="DQ8"/>
  <c r="GA8"/>
  <c r="DZ8"/>
  <c r="GE8"/>
  <c r="ED8"/>
  <c r="GI8"/>
  <c r="EH8"/>
  <c r="CR10"/>
  <c r="DA10"/>
  <c r="FK10"/>
  <c r="DI10"/>
  <c r="FP10"/>
  <c r="DO10"/>
  <c r="FX10"/>
  <c r="DW10"/>
  <c r="GC10"/>
  <c r="EB10"/>
  <c r="GG10"/>
  <c r="EF10"/>
  <c r="GK10"/>
  <c r="EJ10"/>
  <c r="EG15"/>
  <c r="FF6"/>
  <c r="EF15"/>
  <c r="FC9"/>
  <c r="GD13"/>
  <c r="BE16"/>
  <c r="DO15"/>
  <c r="EJ15"/>
  <c r="BR16"/>
  <c r="BZ16"/>
  <c r="FJ6"/>
  <c r="FJ14" s="1"/>
  <c r="FI7"/>
  <c r="GG7"/>
  <c r="GJ8"/>
  <c r="FF10"/>
  <c r="GH10"/>
  <c r="GL13"/>
  <c r="FX46"/>
  <c r="FX47" s="1"/>
  <c r="FP6"/>
  <c r="FP14" s="1"/>
  <c r="DO6"/>
  <c r="GC6"/>
  <c r="CE16"/>
  <c r="EB6"/>
  <c r="EB15" s="1"/>
  <c r="GK6"/>
  <c r="CM16"/>
  <c r="EJ6"/>
  <c r="CR13"/>
  <c r="DA13"/>
  <c r="FK13"/>
  <c r="DI13"/>
  <c r="FX13"/>
  <c r="DW13"/>
  <c r="GG13"/>
  <c r="EF13"/>
  <c r="FK31"/>
  <c r="FK32" s="1"/>
  <c r="FK28"/>
  <c r="FK29"/>
  <c r="GH46"/>
  <c r="GH47" s="1"/>
  <c r="GH45"/>
  <c r="GA42"/>
  <c r="DZ41"/>
  <c r="FW15"/>
  <c r="FW16"/>
  <c r="FW17" s="1"/>
  <c r="EW9"/>
  <c r="EX9"/>
  <c r="EX15" s="1"/>
  <c r="CV9"/>
  <c r="FQ9"/>
  <c r="DP9"/>
  <c r="GD9"/>
  <c r="GD15" s="1"/>
  <c r="EC9"/>
  <c r="GL9"/>
  <c r="EK9"/>
  <c r="FK12"/>
  <c r="DI12"/>
  <c r="FX12"/>
  <c r="DW12"/>
  <c r="GG12"/>
  <c r="EF12"/>
  <c r="N16"/>
  <c r="BH4"/>
  <c r="BB16"/>
  <c r="CY4"/>
  <c r="CY15" s="1"/>
  <c r="BF16"/>
  <c r="DC4"/>
  <c r="DC15" s="1"/>
  <c r="EW5"/>
  <c r="EW14" s="1"/>
  <c r="EX5"/>
  <c r="EX14" s="1"/>
  <c r="AY16"/>
  <c r="CV5"/>
  <c r="FM5"/>
  <c r="BO16"/>
  <c r="DL5"/>
  <c r="DL15" s="1"/>
  <c r="FQ5"/>
  <c r="DP5"/>
  <c r="DP15" s="1"/>
  <c r="BS16"/>
  <c r="FY5"/>
  <c r="FZ5"/>
  <c r="FZ16" s="1"/>
  <c r="FZ17" s="1"/>
  <c r="DX5"/>
  <c r="DX15" s="1"/>
  <c r="CA16"/>
  <c r="GD5"/>
  <c r="GD16" s="1"/>
  <c r="GD17" s="1"/>
  <c r="EC5"/>
  <c r="GH5"/>
  <c r="GH15" s="1"/>
  <c r="EG5"/>
  <c r="GL5"/>
  <c r="GL15" s="1"/>
  <c r="EK5"/>
  <c r="CR11"/>
  <c r="DA11"/>
  <c r="FK11"/>
  <c r="DI11"/>
  <c r="FP11"/>
  <c r="DO11"/>
  <c r="FX11"/>
  <c r="DW11"/>
  <c r="GC11"/>
  <c r="EB11"/>
  <c r="GG11"/>
  <c r="EF11"/>
  <c r="GK11"/>
  <c r="EJ11"/>
  <c r="EZ31"/>
  <c r="EZ32" s="1"/>
  <c r="EZ29"/>
  <c r="EZ28"/>
  <c r="FH29"/>
  <c r="FH31"/>
  <c r="FH32" s="1"/>
  <c r="FH28"/>
  <c r="FG59"/>
  <c r="DA15"/>
  <c r="GH6"/>
  <c r="FF13"/>
  <c r="CZ15"/>
  <c r="CV15"/>
  <c r="DW15"/>
  <c r="FB6"/>
  <c r="FF12"/>
  <c r="FB13"/>
  <c r="FB16" s="1"/>
  <c r="FB17" s="1"/>
  <c r="DH15"/>
  <c r="DS15"/>
  <c r="EA15"/>
  <c r="EE15"/>
  <c r="CT15"/>
  <c r="DF15"/>
  <c r="EC15"/>
  <c r="EK15"/>
  <c r="FD4"/>
  <c r="GB4"/>
  <c r="FC5"/>
  <c r="GE5"/>
  <c r="GK7"/>
  <c r="EZ8"/>
  <c r="FJ10"/>
  <c r="FF11"/>
  <c r="GH11"/>
  <c r="FB12"/>
  <c r="GD12"/>
  <c r="FC45"/>
  <c r="FN41"/>
  <c r="DM40"/>
  <c r="FE42"/>
  <c r="DD41"/>
  <c r="FS50"/>
  <c r="FR50"/>
  <c r="FR59" s="1"/>
  <c r="FF61"/>
  <c r="FF62" s="1"/>
  <c r="EW52"/>
  <c r="CV50"/>
  <c r="FE52"/>
  <c r="DD50"/>
  <c r="FM52"/>
  <c r="DL50"/>
  <c r="DW50"/>
  <c r="FX52"/>
  <c r="GG52"/>
  <c r="EF50"/>
  <c r="GK52"/>
  <c r="EJ50"/>
  <c r="FB53"/>
  <c r="DA51"/>
  <c r="CR51"/>
  <c r="FJ53"/>
  <c r="DI51"/>
  <c r="FR53"/>
  <c r="DQ51"/>
  <c r="FS53"/>
  <c r="GD53"/>
  <c r="EC51"/>
  <c r="GH53"/>
  <c r="EG51"/>
  <c r="DM95"/>
  <c r="FN98"/>
  <c r="EY46"/>
  <c r="EY47" s="1"/>
  <c r="EY45"/>
  <c r="EY50"/>
  <c r="CX48"/>
  <c r="FC50"/>
  <c r="DB48"/>
  <c r="FG50"/>
  <c r="FG61" s="1"/>
  <c r="FG62" s="1"/>
  <c r="DF48"/>
  <c r="FK50"/>
  <c r="DJ48"/>
  <c r="FO50"/>
  <c r="DN48"/>
  <c r="GA50"/>
  <c r="GA60" s="1"/>
  <c r="DZ48"/>
  <c r="GE50"/>
  <c r="ED48"/>
  <c r="GI50"/>
  <c r="EH48"/>
  <c r="EZ51"/>
  <c r="CY49"/>
  <c r="FD51"/>
  <c r="DC49"/>
  <c r="FH51"/>
  <c r="DG49"/>
  <c r="FL51"/>
  <c r="DK49"/>
  <c r="FP51"/>
  <c r="DO49"/>
  <c r="DV49"/>
  <c r="FW51"/>
  <c r="GB51"/>
  <c r="EA49"/>
  <c r="GF51"/>
  <c r="EE49"/>
  <c r="GJ51"/>
  <c r="EI49"/>
  <c r="EY54"/>
  <c r="CX52"/>
  <c r="FC54"/>
  <c r="DB52"/>
  <c r="FG54"/>
  <c r="DF52"/>
  <c r="FK54"/>
  <c r="DJ52"/>
  <c r="FO54"/>
  <c r="DN52"/>
  <c r="DS52"/>
  <c r="FT54"/>
  <c r="GA54"/>
  <c r="DZ52"/>
  <c r="GE54"/>
  <c r="ED52"/>
  <c r="GI54"/>
  <c r="EH52"/>
  <c r="CV54"/>
  <c r="CZ54"/>
  <c r="FA56"/>
  <c r="DD54"/>
  <c r="FE56"/>
  <c r="DH54"/>
  <c r="FI56"/>
  <c r="DL54"/>
  <c r="FM56"/>
  <c r="DP54"/>
  <c r="FQ56"/>
  <c r="EB54"/>
  <c r="GC56"/>
  <c r="EF54"/>
  <c r="GG56"/>
  <c r="EJ54"/>
  <c r="GK56"/>
  <c r="CT60"/>
  <c r="CT71" s="1"/>
  <c r="BB72"/>
  <c r="CY60"/>
  <c r="EZ63"/>
  <c r="BF72"/>
  <c r="DC60"/>
  <c r="FD63"/>
  <c r="BJ72"/>
  <c r="DG60"/>
  <c r="FH63"/>
  <c r="BN72"/>
  <c r="DK60"/>
  <c r="DK71" s="1"/>
  <c r="FL63"/>
  <c r="BR72"/>
  <c r="DO60"/>
  <c r="FP63"/>
  <c r="DV60"/>
  <c r="BY72"/>
  <c r="CD72"/>
  <c r="EA60"/>
  <c r="EA71" s="1"/>
  <c r="GB63"/>
  <c r="CW62"/>
  <c r="EX65"/>
  <c r="DA62"/>
  <c r="CR62"/>
  <c r="FB65"/>
  <c r="DE62"/>
  <c r="FF65"/>
  <c r="DI62"/>
  <c r="FJ65"/>
  <c r="DM62"/>
  <c r="FN65"/>
  <c r="FS65"/>
  <c r="DQ62"/>
  <c r="FR65"/>
  <c r="DX62"/>
  <c r="DX71" s="1"/>
  <c r="FZ65"/>
  <c r="EC62"/>
  <c r="GD65"/>
  <c r="EG62"/>
  <c r="EG71" s="1"/>
  <c r="GH65"/>
  <c r="EK62"/>
  <c r="GL65"/>
  <c r="CX63"/>
  <c r="EY66"/>
  <c r="FC66"/>
  <c r="DB63"/>
  <c r="DF63"/>
  <c r="FG66"/>
  <c r="DN63"/>
  <c r="FO66"/>
  <c r="FT66"/>
  <c r="FT74" s="1"/>
  <c r="DS63"/>
  <c r="FU66"/>
  <c r="ED63"/>
  <c r="GE66"/>
  <c r="GI66"/>
  <c r="EH63"/>
  <c r="EH71" s="1"/>
  <c r="FG74"/>
  <c r="DA66"/>
  <c r="CR66"/>
  <c r="FB69"/>
  <c r="FF69"/>
  <c r="DE66"/>
  <c r="DI66"/>
  <c r="FJ69"/>
  <c r="DQ66"/>
  <c r="FR69"/>
  <c r="FY69"/>
  <c r="DX66"/>
  <c r="FZ69"/>
  <c r="EG66"/>
  <c r="GH69"/>
  <c r="EK66"/>
  <c r="GL69"/>
  <c r="FC80"/>
  <c r="DB76"/>
  <c r="FG80"/>
  <c r="DF76"/>
  <c r="FK80"/>
  <c r="DJ76"/>
  <c r="DJ85" s="1"/>
  <c r="FT80"/>
  <c r="FU80"/>
  <c r="DS76"/>
  <c r="GA80"/>
  <c r="DZ76"/>
  <c r="GE80"/>
  <c r="ED76"/>
  <c r="ED85" s="1"/>
  <c r="EZ110"/>
  <c r="CY107"/>
  <c r="FH110"/>
  <c r="FI110"/>
  <c r="DG107"/>
  <c r="FL110"/>
  <c r="DK107"/>
  <c r="FP110"/>
  <c r="DO107"/>
  <c r="FW110"/>
  <c r="FW117" s="1"/>
  <c r="DV107"/>
  <c r="GB110"/>
  <c r="EA107"/>
  <c r="GF110"/>
  <c r="EE107"/>
  <c r="EI107"/>
  <c r="GJ110"/>
  <c r="FE18"/>
  <c r="FU18"/>
  <c r="GC18"/>
  <c r="GK18"/>
  <c r="FE19"/>
  <c r="FI19"/>
  <c r="GG19"/>
  <c r="FA20"/>
  <c r="FA29" s="1"/>
  <c r="FI20"/>
  <c r="GG20"/>
  <c r="FA21"/>
  <c r="FI21"/>
  <c r="GG21"/>
  <c r="FE22"/>
  <c r="FU22"/>
  <c r="GC22"/>
  <c r="GK22"/>
  <c r="FA23"/>
  <c r="FI23"/>
  <c r="GG23"/>
  <c r="FA24"/>
  <c r="FI24"/>
  <c r="GG24"/>
  <c r="FA25"/>
  <c r="FI25"/>
  <c r="GG25"/>
  <c r="FE26"/>
  <c r="FI26"/>
  <c r="GG26"/>
  <c r="FA27"/>
  <c r="FI27"/>
  <c r="GG27"/>
  <c r="BC30"/>
  <c r="FN33"/>
  <c r="GI33"/>
  <c r="FH34"/>
  <c r="FS34"/>
  <c r="FN35"/>
  <c r="GI35"/>
  <c r="FH36"/>
  <c r="FS36"/>
  <c r="FN37"/>
  <c r="GI37"/>
  <c r="FH38"/>
  <c r="FS38"/>
  <c r="FN39"/>
  <c r="GI39"/>
  <c r="FH40"/>
  <c r="FS40"/>
  <c r="GI40"/>
  <c r="GF41"/>
  <c r="GI42"/>
  <c r="BJ44"/>
  <c r="CJ44"/>
  <c r="DS57"/>
  <c r="FA4"/>
  <c r="FE4"/>
  <c r="FI4"/>
  <c r="FU4"/>
  <c r="GC4"/>
  <c r="GG4"/>
  <c r="GK4"/>
  <c r="EZ5"/>
  <c r="EZ15" s="1"/>
  <c r="FD5"/>
  <c r="FH5"/>
  <c r="FH15" s="1"/>
  <c r="GB5"/>
  <c r="GF5"/>
  <c r="GF16" s="1"/>
  <c r="GF17" s="1"/>
  <c r="GJ5"/>
  <c r="GJ15" s="1"/>
  <c r="FC6"/>
  <c r="FG6"/>
  <c r="GE6"/>
  <c r="GI6"/>
  <c r="FB7"/>
  <c r="FF7"/>
  <c r="FJ7"/>
  <c r="GD7"/>
  <c r="GH7"/>
  <c r="GL7"/>
  <c r="GL14" s="1"/>
  <c r="FA8"/>
  <c r="FE8"/>
  <c r="FI8"/>
  <c r="FU8"/>
  <c r="GC8"/>
  <c r="GG8"/>
  <c r="GK8"/>
  <c r="EZ9"/>
  <c r="FD9"/>
  <c r="FH9"/>
  <c r="GB9"/>
  <c r="GF9"/>
  <c r="GF15" s="1"/>
  <c r="GJ9"/>
  <c r="FC10"/>
  <c r="FG10"/>
  <c r="GE10"/>
  <c r="GI10"/>
  <c r="FC11"/>
  <c r="FG11"/>
  <c r="GE11"/>
  <c r="GI11"/>
  <c r="FC12"/>
  <c r="FG12"/>
  <c r="GE12"/>
  <c r="GI12"/>
  <c r="FC13"/>
  <c r="FG13"/>
  <c r="GE13"/>
  <c r="GI13"/>
  <c r="BD16"/>
  <c r="BL16"/>
  <c r="CF16"/>
  <c r="CJ16"/>
  <c r="CN16"/>
  <c r="CZ18"/>
  <c r="DD18"/>
  <c r="DD29" s="1"/>
  <c r="DH18"/>
  <c r="DN18"/>
  <c r="DS18"/>
  <c r="EA18"/>
  <c r="EE18"/>
  <c r="EI18"/>
  <c r="FB18"/>
  <c r="FF18"/>
  <c r="FJ18"/>
  <c r="GD18"/>
  <c r="GH18"/>
  <c r="GL18"/>
  <c r="CZ19"/>
  <c r="DN19"/>
  <c r="DS19"/>
  <c r="EA19"/>
  <c r="EE19"/>
  <c r="EI19"/>
  <c r="FB19"/>
  <c r="FF19"/>
  <c r="FJ19"/>
  <c r="FR19"/>
  <c r="GD19"/>
  <c r="GH19"/>
  <c r="GL19"/>
  <c r="DD20"/>
  <c r="DN20"/>
  <c r="DS20"/>
  <c r="EA20"/>
  <c r="EE20"/>
  <c r="EI20"/>
  <c r="FB20"/>
  <c r="FF20"/>
  <c r="FJ20"/>
  <c r="FR20"/>
  <c r="GD20"/>
  <c r="GH20"/>
  <c r="GL20"/>
  <c r="DD21"/>
  <c r="DN21"/>
  <c r="DS21"/>
  <c r="EA21"/>
  <c r="EE21"/>
  <c r="EI21"/>
  <c r="FB21"/>
  <c r="FF21"/>
  <c r="FJ21"/>
  <c r="FR21"/>
  <c r="FR31" s="1"/>
  <c r="FR32" s="1"/>
  <c r="GD21"/>
  <c r="GH21"/>
  <c r="GL21"/>
  <c r="CZ22"/>
  <c r="DH22"/>
  <c r="DN22"/>
  <c r="DS22"/>
  <c r="EA22"/>
  <c r="EE22"/>
  <c r="EI22"/>
  <c r="FB22"/>
  <c r="FF22"/>
  <c r="FJ22"/>
  <c r="FR22"/>
  <c r="GD22"/>
  <c r="GH22"/>
  <c r="GL22"/>
  <c r="DD23"/>
  <c r="DN23"/>
  <c r="DS23"/>
  <c r="EA23"/>
  <c r="EE23"/>
  <c r="EI23"/>
  <c r="FB23"/>
  <c r="FF23"/>
  <c r="FJ23"/>
  <c r="FR23"/>
  <c r="GD23"/>
  <c r="GH23"/>
  <c r="GL23"/>
  <c r="DD24"/>
  <c r="DN24"/>
  <c r="DS24"/>
  <c r="EA24"/>
  <c r="EE24"/>
  <c r="EI24"/>
  <c r="FB24"/>
  <c r="FF24"/>
  <c r="FJ24"/>
  <c r="FR24"/>
  <c r="GD24"/>
  <c r="GH24"/>
  <c r="GL24"/>
  <c r="DD25"/>
  <c r="DN25"/>
  <c r="DS25"/>
  <c r="EA25"/>
  <c r="EE25"/>
  <c r="EI25"/>
  <c r="FB25"/>
  <c r="FF25"/>
  <c r="FJ25"/>
  <c r="FR25"/>
  <c r="GD25"/>
  <c r="GH25"/>
  <c r="GL25"/>
  <c r="CZ26"/>
  <c r="DN26"/>
  <c r="DS26"/>
  <c r="EA26"/>
  <c r="EE26"/>
  <c r="EI26"/>
  <c r="FB26"/>
  <c r="FF26"/>
  <c r="FJ26"/>
  <c r="FR26"/>
  <c r="GD26"/>
  <c r="GH26"/>
  <c r="GL26"/>
  <c r="DD27"/>
  <c r="DN27"/>
  <c r="DS27"/>
  <c r="EA27"/>
  <c r="EE27"/>
  <c r="EI27"/>
  <c r="FB27"/>
  <c r="FF27"/>
  <c r="FJ27"/>
  <c r="FR27"/>
  <c r="GD27"/>
  <c r="GH27"/>
  <c r="GL27"/>
  <c r="EW28"/>
  <c r="FM28"/>
  <c r="FQ28"/>
  <c r="BD30"/>
  <c r="BJ30"/>
  <c r="CL30"/>
  <c r="FZ31"/>
  <c r="FZ32" s="1"/>
  <c r="BC44"/>
  <c r="BG44"/>
  <c r="BK44"/>
  <c r="DF32"/>
  <c r="EC32"/>
  <c r="FA34"/>
  <c r="FE34"/>
  <c r="FI34"/>
  <c r="DF33"/>
  <c r="FD33"/>
  <c r="FO33"/>
  <c r="GE33"/>
  <c r="GJ33"/>
  <c r="FA35"/>
  <c r="FE35"/>
  <c r="FI35"/>
  <c r="DF34"/>
  <c r="FD34"/>
  <c r="FO34"/>
  <c r="FZ34"/>
  <c r="FZ46" s="1"/>
  <c r="FZ47" s="1"/>
  <c r="GE34"/>
  <c r="GJ34"/>
  <c r="FA36"/>
  <c r="FE36"/>
  <c r="FI36"/>
  <c r="DF35"/>
  <c r="FD35"/>
  <c r="FO35"/>
  <c r="FZ35"/>
  <c r="GE35"/>
  <c r="GJ35"/>
  <c r="FA37"/>
  <c r="FE37"/>
  <c r="FI37"/>
  <c r="DF36"/>
  <c r="FD36"/>
  <c r="FO36"/>
  <c r="FZ36"/>
  <c r="GE36"/>
  <c r="GJ36"/>
  <c r="FA38"/>
  <c r="FE38"/>
  <c r="FI38"/>
  <c r="DF37"/>
  <c r="FD37"/>
  <c r="FO37"/>
  <c r="FZ37"/>
  <c r="FZ45" s="1"/>
  <c r="GE37"/>
  <c r="GJ37"/>
  <c r="FA39"/>
  <c r="FE39"/>
  <c r="FI39"/>
  <c r="DF38"/>
  <c r="FD38"/>
  <c r="FO38"/>
  <c r="FZ38"/>
  <c r="GE38"/>
  <c r="GJ38"/>
  <c r="FA40"/>
  <c r="FE40"/>
  <c r="FI40"/>
  <c r="DF39"/>
  <c r="FD39"/>
  <c r="FO39"/>
  <c r="FZ39"/>
  <c r="GE39"/>
  <c r="GJ39"/>
  <c r="EC40"/>
  <c r="FD40"/>
  <c r="FO40"/>
  <c r="FZ40"/>
  <c r="GE40"/>
  <c r="GJ40"/>
  <c r="CY41"/>
  <c r="DQ41"/>
  <c r="EB41"/>
  <c r="EG41"/>
  <c r="EW41"/>
  <c r="FC41"/>
  <c r="FC46" s="1"/>
  <c r="FC47" s="1"/>
  <c r="FH41"/>
  <c r="GB41"/>
  <c r="FO42"/>
  <c r="FT42"/>
  <c r="FT46" s="1"/>
  <c r="FT47" s="1"/>
  <c r="GJ42"/>
  <c r="AO44"/>
  <c r="BF44"/>
  <c r="BQ44"/>
  <c r="CK44"/>
  <c r="EX45"/>
  <c r="FT45"/>
  <c r="GD45"/>
  <c r="CR46"/>
  <c r="CX57"/>
  <c r="DC46"/>
  <c r="DV46"/>
  <c r="CZ47"/>
  <c r="DP47"/>
  <c r="EJ47"/>
  <c r="DA48"/>
  <c r="DQ48"/>
  <c r="EK48"/>
  <c r="FL48"/>
  <c r="FW48"/>
  <c r="GB48"/>
  <c r="CX49"/>
  <c r="DN49"/>
  <c r="EH49"/>
  <c r="EH57" s="1"/>
  <c r="EY49"/>
  <c r="FD49"/>
  <c r="FI49"/>
  <c r="FO49"/>
  <c r="GC49"/>
  <c r="GI49"/>
  <c r="EX52"/>
  <c r="FB52"/>
  <c r="FB60" s="1"/>
  <c r="FF52"/>
  <c r="FJ52"/>
  <c r="FN52"/>
  <c r="FR52"/>
  <c r="FY52"/>
  <c r="GD52"/>
  <c r="GH52"/>
  <c r="GL52"/>
  <c r="GL61" s="1"/>
  <c r="GL62" s="1"/>
  <c r="EZ50"/>
  <c r="EZ59" s="1"/>
  <c r="FH50"/>
  <c r="FP50"/>
  <c r="FP59" s="1"/>
  <c r="EY53"/>
  <c r="FC53"/>
  <c r="FG53"/>
  <c r="FK53"/>
  <c r="FO53"/>
  <c r="GE53"/>
  <c r="GI53"/>
  <c r="FX53"/>
  <c r="BI58"/>
  <c r="CC58"/>
  <c r="CI72"/>
  <c r="GK63"/>
  <c r="EX64"/>
  <c r="FB64"/>
  <c r="FF64"/>
  <c r="FJ64"/>
  <c r="FN64"/>
  <c r="FR64"/>
  <c r="GD64"/>
  <c r="GH64"/>
  <c r="GL64"/>
  <c r="FX64"/>
  <c r="FH70"/>
  <c r="FL70"/>
  <c r="GB70"/>
  <c r="C72"/>
  <c r="FD71"/>
  <c r="FN69"/>
  <c r="FG71"/>
  <c r="GA71"/>
  <c r="CK72"/>
  <c r="CX76"/>
  <c r="CX85" s="1"/>
  <c r="DN76"/>
  <c r="EH76"/>
  <c r="FD110"/>
  <c r="FY31"/>
  <c r="FY32" s="1"/>
  <c r="FY29"/>
  <c r="FR41"/>
  <c r="DQ40"/>
  <c r="FA42"/>
  <c r="CZ41"/>
  <c r="FI42"/>
  <c r="DH41"/>
  <c r="FU42"/>
  <c r="FU46" s="1"/>
  <c r="FU47" s="1"/>
  <c r="DS41"/>
  <c r="FK59"/>
  <c r="FV60"/>
  <c r="FV61"/>
  <c r="FV62" s="1"/>
  <c r="FV59"/>
  <c r="FT51"/>
  <c r="FU51"/>
  <c r="FU61" s="1"/>
  <c r="FU62" s="1"/>
  <c r="FA52"/>
  <c r="CZ50"/>
  <c r="FI52"/>
  <c r="DH50"/>
  <c r="FQ52"/>
  <c r="DP50"/>
  <c r="GC52"/>
  <c r="EB50"/>
  <c r="EX53"/>
  <c r="CW51"/>
  <c r="FF53"/>
  <c r="DE51"/>
  <c r="FN53"/>
  <c r="DM51"/>
  <c r="FZ53"/>
  <c r="DX51"/>
  <c r="FY53"/>
  <c r="GL53"/>
  <c r="EK51"/>
  <c r="CH72"/>
  <c r="EE60"/>
  <c r="GF63"/>
  <c r="CL72"/>
  <c r="EI60"/>
  <c r="GJ63"/>
  <c r="CV61"/>
  <c r="CV71" s="1"/>
  <c r="EW64"/>
  <c r="CZ61"/>
  <c r="FA64"/>
  <c r="DD61"/>
  <c r="DD71" s="1"/>
  <c r="FE64"/>
  <c r="DH61"/>
  <c r="FI64"/>
  <c r="DL61"/>
  <c r="DL71" s="1"/>
  <c r="FM64"/>
  <c r="DP61"/>
  <c r="FQ64"/>
  <c r="EB61"/>
  <c r="GC64"/>
  <c r="EF61"/>
  <c r="EF71" s="1"/>
  <c r="GG64"/>
  <c r="EJ61"/>
  <c r="EJ71" s="1"/>
  <c r="GK64"/>
  <c r="FS75"/>
  <c r="EY70"/>
  <c r="CX67"/>
  <c r="FC70"/>
  <c r="DB67"/>
  <c r="FG70"/>
  <c r="DF67"/>
  <c r="FK70"/>
  <c r="DJ67"/>
  <c r="FO70"/>
  <c r="DN67"/>
  <c r="DS67"/>
  <c r="FU70"/>
  <c r="GA70"/>
  <c r="DZ67"/>
  <c r="GE70"/>
  <c r="ED67"/>
  <c r="GI70"/>
  <c r="EH67"/>
  <c r="CX68"/>
  <c r="EY71"/>
  <c r="DB68"/>
  <c r="FC71"/>
  <c r="DJ68"/>
  <c r="FK71"/>
  <c r="DN68"/>
  <c r="FO71"/>
  <c r="DS68"/>
  <c r="FT71"/>
  <c r="FT76" s="1"/>
  <c r="FT77" s="1"/>
  <c r="FU71"/>
  <c r="ED68"/>
  <c r="GE71"/>
  <c r="EH68"/>
  <c r="GI71"/>
  <c r="CX69"/>
  <c r="EZ73"/>
  <c r="DB69"/>
  <c r="FC73"/>
  <c r="DF69"/>
  <c r="FG73"/>
  <c r="FH73"/>
  <c r="DJ69"/>
  <c r="FL73"/>
  <c r="FK73"/>
  <c r="FQ73"/>
  <c r="FP73"/>
  <c r="DO69"/>
  <c r="GB73"/>
  <c r="EA69"/>
  <c r="GF73"/>
  <c r="EE69"/>
  <c r="GG73"/>
  <c r="GK73"/>
  <c r="GJ73"/>
  <c r="EI69"/>
  <c r="CV74"/>
  <c r="EW78"/>
  <c r="AY86"/>
  <c r="CZ74"/>
  <c r="FA78"/>
  <c r="BC86"/>
  <c r="DD74"/>
  <c r="FE78"/>
  <c r="BG86"/>
  <c r="DH74"/>
  <c r="DH85" s="1"/>
  <c r="FI78"/>
  <c r="DL74"/>
  <c r="FM78"/>
  <c r="BO86"/>
  <c r="DP74"/>
  <c r="FQ78"/>
  <c r="BS86"/>
  <c r="DW74"/>
  <c r="BZ86"/>
  <c r="EB74"/>
  <c r="GC78"/>
  <c r="EF74"/>
  <c r="EF85" s="1"/>
  <c r="GG78"/>
  <c r="CI86"/>
  <c r="EJ74"/>
  <c r="GK78"/>
  <c r="CM86"/>
  <c r="FD82"/>
  <c r="DC78"/>
  <c r="FL82"/>
  <c r="DK78"/>
  <c r="DV78"/>
  <c r="FW82"/>
  <c r="GF82"/>
  <c r="EE78"/>
  <c r="CR90"/>
  <c r="DA90"/>
  <c r="FB93"/>
  <c r="FB104" s="1"/>
  <c r="FB105" s="1"/>
  <c r="FJ93"/>
  <c r="FK93"/>
  <c r="DQ90"/>
  <c r="FS93"/>
  <c r="FR93"/>
  <c r="GD93"/>
  <c r="EC90"/>
  <c r="EK90"/>
  <c r="GL93"/>
  <c r="CW95"/>
  <c r="EX98"/>
  <c r="FF98"/>
  <c r="DE95"/>
  <c r="FR98"/>
  <c r="DQ95"/>
  <c r="FY98"/>
  <c r="FZ98"/>
  <c r="DX95"/>
  <c r="GH98"/>
  <c r="EG95"/>
  <c r="AY44"/>
  <c r="EW33"/>
  <c r="BO44"/>
  <c r="FM33"/>
  <c r="BS44"/>
  <c r="FQ33"/>
  <c r="CA44"/>
  <c r="FY33"/>
  <c r="FW46"/>
  <c r="FW47" s="1"/>
  <c r="FW45"/>
  <c r="CA58"/>
  <c r="FY48"/>
  <c r="FT61"/>
  <c r="FT62" s="1"/>
  <c r="EZ52"/>
  <c r="CY50"/>
  <c r="FD52"/>
  <c r="DC50"/>
  <c r="FH52"/>
  <c r="DG50"/>
  <c r="DG57" s="1"/>
  <c r="FL52"/>
  <c r="DK50"/>
  <c r="FP52"/>
  <c r="DO50"/>
  <c r="GB52"/>
  <c r="EA50"/>
  <c r="GF52"/>
  <c r="EE50"/>
  <c r="GJ52"/>
  <c r="EI50"/>
  <c r="EW53"/>
  <c r="CV51"/>
  <c r="FA53"/>
  <c r="CZ51"/>
  <c r="FE53"/>
  <c r="DD51"/>
  <c r="FI53"/>
  <c r="DH51"/>
  <c r="FM53"/>
  <c r="DL51"/>
  <c r="FQ53"/>
  <c r="DP51"/>
  <c r="GC53"/>
  <c r="EB51"/>
  <c r="GG53"/>
  <c r="EF51"/>
  <c r="GK53"/>
  <c r="EJ51"/>
  <c r="CT53"/>
  <c r="AW54"/>
  <c r="EZ55"/>
  <c r="CY53"/>
  <c r="FD55"/>
  <c r="DC53"/>
  <c r="FH55"/>
  <c r="DG53"/>
  <c r="FL55"/>
  <c r="DK53"/>
  <c r="FP55"/>
  <c r="DO53"/>
  <c r="DV53"/>
  <c r="FW55"/>
  <c r="GB55"/>
  <c r="EA53"/>
  <c r="GF55"/>
  <c r="EE53"/>
  <c r="GJ55"/>
  <c r="EI53"/>
  <c r="CY64"/>
  <c r="EZ67"/>
  <c r="FD67"/>
  <c r="DC64"/>
  <c r="DG64"/>
  <c r="FH67"/>
  <c r="DO64"/>
  <c r="FP67"/>
  <c r="EE64"/>
  <c r="GF67"/>
  <c r="GJ67"/>
  <c r="EI64"/>
  <c r="EW68"/>
  <c r="CV65"/>
  <c r="FA68"/>
  <c r="CZ65"/>
  <c r="FE68"/>
  <c r="DD65"/>
  <c r="FI68"/>
  <c r="DH65"/>
  <c r="FM68"/>
  <c r="DL65"/>
  <c r="FQ68"/>
  <c r="DP65"/>
  <c r="DW65"/>
  <c r="FX68"/>
  <c r="GC68"/>
  <c r="EB65"/>
  <c r="GG68"/>
  <c r="EF65"/>
  <c r="GK68"/>
  <c r="EJ65"/>
  <c r="EX79"/>
  <c r="CW75"/>
  <c r="FB79"/>
  <c r="CR75"/>
  <c r="FF79"/>
  <c r="DE75"/>
  <c r="DE85" s="1"/>
  <c r="FJ79"/>
  <c r="DI75"/>
  <c r="FN79"/>
  <c r="DM75"/>
  <c r="FS79"/>
  <c r="FR79"/>
  <c r="FZ79"/>
  <c r="DX75"/>
  <c r="DX85" s="1"/>
  <c r="GD79"/>
  <c r="EC75"/>
  <c r="GH79"/>
  <c r="EG75"/>
  <c r="FI18"/>
  <c r="GG18"/>
  <c r="FU19"/>
  <c r="GC19"/>
  <c r="GK19"/>
  <c r="FU20"/>
  <c r="GC20"/>
  <c r="GK20"/>
  <c r="FU21"/>
  <c r="GC21"/>
  <c r="GK21"/>
  <c r="GG22"/>
  <c r="FU23"/>
  <c r="GC23"/>
  <c r="GK23"/>
  <c r="FU24"/>
  <c r="GC24"/>
  <c r="GK24"/>
  <c r="FU25"/>
  <c r="GC25"/>
  <c r="GK25"/>
  <c r="FU26"/>
  <c r="GC26"/>
  <c r="GK26"/>
  <c r="FU27"/>
  <c r="GC27"/>
  <c r="GK27"/>
  <c r="BV30"/>
  <c r="FH33"/>
  <c r="FS33"/>
  <c r="FN34"/>
  <c r="GI34"/>
  <c r="FH35"/>
  <c r="FS35"/>
  <c r="FN36"/>
  <c r="GI36"/>
  <c r="FH37"/>
  <c r="FS37"/>
  <c r="FN38"/>
  <c r="GI38"/>
  <c r="FH39"/>
  <c r="FS39"/>
  <c r="FN40"/>
  <c r="CD41"/>
  <c r="EF41"/>
  <c r="FA41"/>
  <c r="GA41"/>
  <c r="BP44"/>
  <c r="FX45"/>
  <c r="CW57"/>
  <c r="EA57"/>
  <c r="DE48"/>
  <c r="DX48"/>
  <c r="DB49"/>
  <c r="DB57" s="1"/>
  <c r="DS49"/>
  <c r="BE58"/>
  <c r="CZ71"/>
  <c r="DH71"/>
  <c r="DP71"/>
  <c r="EK71"/>
  <c r="FT70"/>
  <c r="GJ70"/>
  <c r="BE72"/>
  <c r="DZ85"/>
  <c r="DI90"/>
  <c r="FG4"/>
  <c r="FN5"/>
  <c r="FR5"/>
  <c r="EW6"/>
  <c r="FU6"/>
  <c r="FP7"/>
  <c r="FP16" s="1"/>
  <c r="FP17" s="1"/>
  <c r="FR9"/>
  <c r="EW10"/>
  <c r="FQ10"/>
  <c r="FQ11"/>
  <c r="FY11"/>
  <c r="FM12"/>
  <c r="FY12"/>
  <c r="FQ13"/>
  <c r="FY13"/>
  <c r="CD16"/>
  <c r="FX18"/>
  <c r="GF18"/>
  <c r="FP19"/>
  <c r="FP21"/>
  <c r="FP22"/>
  <c r="FP23"/>
  <c r="FP24"/>
  <c r="FP25"/>
  <c r="FP26"/>
  <c r="FP27"/>
  <c r="EW29"/>
  <c r="FM29"/>
  <c r="FQ29"/>
  <c r="FV29"/>
  <c r="BB30"/>
  <c r="BL30"/>
  <c r="CD30"/>
  <c r="CI30"/>
  <c r="FL31"/>
  <c r="FL32" s="1"/>
  <c r="CV32"/>
  <c r="DP32"/>
  <c r="EK32"/>
  <c r="CV33"/>
  <c r="DP33"/>
  <c r="EK33"/>
  <c r="FG33"/>
  <c r="FR33"/>
  <c r="GB33"/>
  <c r="CV34"/>
  <c r="DP34"/>
  <c r="EK34"/>
  <c r="FR34"/>
  <c r="GB34"/>
  <c r="CV35"/>
  <c r="DP35"/>
  <c r="EK35"/>
  <c r="FR35"/>
  <c r="GB35"/>
  <c r="CV36"/>
  <c r="DP36"/>
  <c r="EK36"/>
  <c r="FR36"/>
  <c r="GB36"/>
  <c r="CV37"/>
  <c r="DP37"/>
  <c r="EK37"/>
  <c r="FR37"/>
  <c r="GB37"/>
  <c r="CV38"/>
  <c r="DP38"/>
  <c r="EK38"/>
  <c r="FR38"/>
  <c r="GB38"/>
  <c r="CV39"/>
  <c r="DP39"/>
  <c r="EK39"/>
  <c r="FR39"/>
  <c r="GB39"/>
  <c r="CV40"/>
  <c r="EK40"/>
  <c r="FR40"/>
  <c r="GB40"/>
  <c r="EJ41"/>
  <c r="EZ41"/>
  <c r="FE41"/>
  <c r="FY41"/>
  <c r="GE41"/>
  <c r="GJ41"/>
  <c r="FB42"/>
  <c r="AM44"/>
  <c r="BT44"/>
  <c r="CC44"/>
  <c r="CH44"/>
  <c r="CN44"/>
  <c r="FL45"/>
  <c r="AZ58"/>
  <c r="BD58"/>
  <c r="BH58"/>
  <c r="BL58"/>
  <c r="BP58"/>
  <c r="BT58"/>
  <c r="CF58"/>
  <c r="CJ58"/>
  <c r="CN58"/>
  <c r="CT46"/>
  <c r="CT57" s="1"/>
  <c r="DA46"/>
  <c r="DF57"/>
  <c r="DK46"/>
  <c r="DK57" s="1"/>
  <c r="DQ46"/>
  <c r="EE46"/>
  <c r="EE57" s="1"/>
  <c r="EK46"/>
  <c r="BV58"/>
  <c r="CX47"/>
  <c r="DN47"/>
  <c r="DN57" s="1"/>
  <c r="EH47"/>
  <c r="DI48"/>
  <c r="EC48"/>
  <c r="EY48"/>
  <c r="FD48"/>
  <c r="FJ48"/>
  <c r="FO48"/>
  <c r="FZ48"/>
  <c r="GE48"/>
  <c r="GJ48"/>
  <c r="DF49"/>
  <c r="DZ49"/>
  <c r="DZ57" s="1"/>
  <c r="FL49"/>
  <c r="GF49"/>
  <c r="GF60" s="1"/>
  <c r="FD50"/>
  <c r="FL50"/>
  <c r="FT50"/>
  <c r="FT59" s="1"/>
  <c r="FY50"/>
  <c r="FW52"/>
  <c r="FU54"/>
  <c r="BA58"/>
  <c r="BQ58"/>
  <c r="CK58"/>
  <c r="CG72"/>
  <c r="CW71"/>
  <c r="DE71"/>
  <c r="FY65"/>
  <c r="FK66"/>
  <c r="GB67"/>
  <c r="FB68"/>
  <c r="GH68"/>
  <c r="FC69"/>
  <c r="GI69"/>
  <c r="AZ72"/>
  <c r="FD73"/>
  <c r="FX73"/>
  <c r="EE85"/>
  <c r="GE74"/>
  <c r="FY79"/>
  <c r="BK86"/>
  <c r="EZ82"/>
  <c r="CY78"/>
  <c r="FH82"/>
  <c r="DG78"/>
  <c r="FP82"/>
  <c r="DO78"/>
  <c r="GB82"/>
  <c r="EA78"/>
  <c r="GJ82"/>
  <c r="EI78"/>
  <c r="EI85" s="1"/>
  <c r="EZ90"/>
  <c r="EZ91" s="1"/>
  <c r="FO102"/>
  <c r="CW90"/>
  <c r="EX93"/>
  <c r="FF93"/>
  <c r="DE90"/>
  <c r="FN93"/>
  <c r="DM90"/>
  <c r="FZ93"/>
  <c r="DX90"/>
  <c r="DX100" s="1"/>
  <c r="FY93"/>
  <c r="EG90"/>
  <c r="GH93"/>
  <c r="CR95"/>
  <c r="FB98"/>
  <c r="DA95"/>
  <c r="FJ98"/>
  <c r="DI95"/>
  <c r="GL98"/>
  <c r="EK95"/>
  <c r="CE44"/>
  <c r="GC33"/>
  <c r="CI44"/>
  <c r="GG33"/>
  <c r="CM44"/>
  <c r="GK33"/>
  <c r="FB41"/>
  <c r="CR40"/>
  <c r="AY58"/>
  <c r="EW48"/>
  <c r="CV46"/>
  <c r="CV57" s="1"/>
  <c r="BC58"/>
  <c r="FA48"/>
  <c r="CZ46"/>
  <c r="BG58"/>
  <c r="FE48"/>
  <c r="DD46"/>
  <c r="DD57" s="1"/>
  <c r="BK58"/>
  <c r="FI48"/>
  <c r="DH46"/>
  <c r="BO58"/>
  <c r="FM48"/>
  <c r="DL46"/>
  <c r="DL57" s="1"/>
  <c r="BS58"/>
  <c r="FQ48"/>
  <c r="DP46"/>
  <c r="DP57" s="1"/>
  <c r="DW46"/>
  <c r="BZ58"/>
  <c r="CE58"/>
  <c r="GC48"/>
  <c r="EB46"/>
  <c r="CI58"/>
  <c r="GG48"/>
  <c r="EF46"/>
  <c r="EF57" s="1"/>
  <c r="CM58"/>
  <c r="GK48"/>
  <c r="EJ46"/>
  <c r="EX49"/>
  <c r="CW47"/>
  <c r="FB49"/>
  <c r="FB59" s="1"/>
  <c r="DA47"/>
  <c r="CR47"/>
  <c r="FF49"/>
  <c r="FF60" s="1"/>
  <c r="DE47"/>
  <c r="FJ49"/>
  <c r="DI47"/>
  <c r="DI57" s="1"/>
  <c r="FN49"/>
  <c r="DM47"/>
  <c r="DM57" s="1"/>
  <c r="FR49"/>
  <c r="FR61" s="1"/>
  <c r="FR62" s="1"/>
  <c r="DQ47"/>
  <c r="FZ49"/>
  <c r="DX47"/>
  <c r="GD49"/>
  <c r="EC47"/>
  <c r="EC57" s="1"/>
  <c r="GH49"/>
  <c r="GH59" s="1"/>
  <c r="EG47"/>
  <c r="EG57" s="1"/>
  <c r="GL49"/>
  <c r="GL60" s="1"/>
  <c r="EK47"/>
  <c r="FX51"/>
  <c r="FY51"/>
  <c r="CW55"/>
  <c r="EX57"/>
  <c r="DA55"/>
  <c r="CR55"/>
  <c r="FB57"/>
  <c r="DE55"/>
  <c r="FF57"/>
  <c r="DI55"/>
  <c r="FJ57"/>
  <c r="DM55"/>
  <c r="FN57"/>
  <c r="FS57"/>
  <c r="DQ55"/>
  <c r="FR57"/>
  <c r="DX55"/>
  <c r="FZ57"/>
  <c r="EC55"/>
  <c r="GD57"/>
  <c r="EG55"/>
  <c r="GH57"/>
  <c r="EK55"/>
  <c r="GL57"/>
  <c r="GI75"/>
  <c r="CE86"/>
  <c r="FC93"/>
  <c r="FC4"/>
  <c r="FO4"/>
  <c r="FB5"/>
  <c r="FB14" s="1"/>
  <c r="FM6"/>
  <c r="FQ6"/>
  <c r="FQ16" s="1"/>
  <c r="FQ17" s="1"/>
  <c r="FY6"/>
  <c r="FY15" s="1"/>
  <c r="FX7"/>
  <c r="FO8"/>
  <c r="FB9"/>
  <c r="FN9"/>
  <c r="FM10"/>
  <c r="FU10"/>
  <c r="FY10"/>
  <c r="EW11"/>
  <c r="FM11"/>
  <c r="FU11"/>
  <c r="EW12"/>
  <c r="FQ12"/>
  <c r="FU12"/>
  <c r="EW13"/>
  <c r="FM13"/>
  <c r="FU13"/>
  <c r="BV16"/>
  <c r="CH16"/>
  <c r="CL16"/>
  <c r="FD18"/>
  <c r="FP18"/>
  <c r="FX19"/>
  <c r="FP20"/>
  <c r="FX20"/>
  <c r="FX21"/>
  <c r="DN4"/>
  <c r="DN15" s="1"/>
  <c r="DI7"/>
  <c r="DI15" s="1"/>
  <c r="FQ15"/>
  <c r="DI18"/>
  <c r="EJ18"/>
  <c r="EJ29" s="1"/>
  <c r="FC18"/>
  <c r="FG18"/>
  <c r="FO18"/>
  <c r="FS18"/>
  <c r="GA18"/>
  <c r="GE18"/>
  <c r="GI18"/>
  <c r="DI19"/>
  <c r="DI20"/>
  <c r="DI21"/>
  <c r="DI22"/>
  <c r="DI23"/>
  <c r="DI24"/>
  <c r="DI25"/>
  <c r="DI26"/>
  <c r="DI27"/>
  <c r="FV28"/>
  <c r="FZ28"/>
  <c r="CR32"/>
  <c r="DO32"/>
  <c r="DX32"/>
  <c r="EJ32"/>
  <c r="CR33"/>
  <c r="DO33"/>
  <c r="DX33"/>
  <c r="EJ33"/>
  <c r="EZ33"/>
  <c r="FF33"/>
  <c r="FP33"/>
  <c r="GA33"/>
  <c r="GF33"/>
  <c r="CR34"/>
  <c r="DO34"/>
  <c r="DX34"/>
  <c r="EJ34"/>
  <c r="EZ34"/>
  <c r="GA34"/>
  <c r="GF34"/>
  <c r="CR35"/>
  <c r="DO35"/>
  <c r="DX35"/>
  <c r="EJ35"/>
  <c r="EZ35"/>
  <c r="GA35"/>
  <c r="GF35"/>
  <c r="CR36"/>
  <c r="DO36"/>
  <c r="DX36"/>
  <c r="EJ36"/>
  <c r="EZ36"/>
  <c r="GA36"/>
  <c r="GF36"/>
  <c r="CR37"/>
  <c r="DO37"/>
  <c r="DX37"/>
  <c r="EJ37"/>
  <c r="EZ37"/>
  <c r="GA37"/>
  <c r="GF37"/>
  <c r="CR38"/>
  <c r="DO38"/>
  <c r="DX38"/>
  <c r="EJ38"/>
  <c r="EZ38"/>
  <c r="GA38"/>
  <c r="GF38"/>
  <c r="CR39"/>
  <c r="DO39"/>
  <c r="DX39"/>
  <c r="EJ39"/>
  <c r="EZ39"/>
  <c r="GA39"/>
  <c r="GF39"/>
  <c r="DX40"/>
  <c r="EZ40"/>
  <c r="GA40"/>
  <c r="GF40"/>
  <c r="FD41"/>
  <c r="FI41"/>
  <c r="FO41"/>
  <c r="GI41"/>
  <c r="FF42"/>
  <c r="FP42"/>
  <c r="GF42"/>
  <c r="BB44"/>
  <c r="CG44"/>
  <c r="CL44"/>
  <c r="FJ45"/>
  <c r="FU45"/>
  <c r="CS57"/>
  <c r="CY46"/>
  <c r="CY57" s="1"/>
  <c r="DE46"/>
  <c r="DJ57"/>
  <c r="DO46"/>
  <c r="DO57" s="1"/>
  <c r="DX46"/>
  <c r="DX57" s="1"/>
  <c r="EI46"/>
  <c r="EI57" s="1"/>
  <c r="DS47"/>
  <c r="CR48"/>
  <c r="CW48"/>
  <c r="DM48"/>
  <c r="DV48"/>
  <c r="EG48"/>
  <c r="EX48"/>
  <c r="FC48"/>
  <c r="FH48"/>
  <c r="FN48"/>
  <c r="FS48"/>
  <c r="FX48"/>
  <c r="GD48"/>
  <c r="GI48"/>
  <c r="EW51"/>
  <c r="FA51"/>
  <c r="FE51"/>
  <c r="FI51"/>
  <c r="FM51"/>
  <c r="FQ51"/>
  <c r="GC51"/>
  <c r="GG51"/>
  <c r="GK51"/>
  <c r="CZ49"/>
  <c r="DJ49"/>
  <c r="DP49"/>
  <c r="ED49"/>
  <c r="ED57" s="1"/>
  <c r="EJ49"/>
  <c r="FK49"/>
  <c r="FK61" s="1"/>
  <c r="FK62" s="1"/>
  <c r="FU49"/>
  <c r="FU60" s="1"/>
  <c r="FY49"/>
  <c r="GE49"/>
  <c r="FX50"/>
  <c r="EX51"/>
  <c r="FN51"/>
  <c r="EZ54"/>
  <c r="EZ60" s="1"/>
  <c r="FD54"/>
  <c r="FH54"/>
  <c r="FL54"/>
  <c r="FP54"/>
  <c r="GB54"/>
  <c r="GF54"/>
  <c r="GJ54"/>
  <c r="EX56"/>
  <c r="FB56"/>
  <c r="FF56"/>
  <c r="FJ56"/>
  <c r="FN56"/>
  <c r="FR56"/>
  <c r="GD56"/>
  <c r="GH56"/>
  <c r="GL56"/>
  <c r="EW63"/>
  <c r="BC72"/>
  <c r="FE63"/>
  <c r="FI63"/>
  <c r="FM63"/>
  <c r="BS72"/>
  <c r="CJ72"/>
  <c r="CN72"/>
  <c r="DW71"/>
  <c r="FT60"/>
  <c r="EY65"/>
  <c r="FC65"/>
  <c r="FG65"/>
  <c r="FK65"/>
  <c r="FO65"/>
  <c r="GE65"/>
  <c r="GI65"/>
  <c r="FW63"/>
  <c r="EY69"/>
  <c r="FG69"/>
  <c r="FK69"/>
  <c r="GE69"/>
  <c r="GA66"/>
  <c r="GA76" s="1"/>
  <c r="GA77" s="1"/>
  <c r="FL67"/>
  <c r="FW67"/>
  <c r="FR68"/>
  <c r="DV69"/>
  <c r="EX69"/>
  <c r="FS69"/>
  <c r="GD69"/>
  <c r="FL71"/>
  <c r="GF71"/>
  <c r="BP72"/>
  <c r="CA72"/>
  <c r="EY73"/>
  <c r="FS98"/>
  <c r="GD98"/>
  <c r="EX78"/>
  <c r="EY78"/>
  <c r="AZ86"/>
  <c r="FB78"/>
  <c r="FC78"/>
  <c r="BD86"/>
  <c r="FF78"/>
  <c r="FG78"/>
  <c r="BH86"/>
  <c r="FJ78"/>
  <c r="FK78"/>
  <c r="BL86"/>
  <c r="FN78"/>
  <c r="FO78"/>
  <c r="BP86"/>
  <c r="FR78"/>
  <c r="FS78"/>
  <c r="BT86"/>
  <c r="FZ78"/>
  <c r="FY78"/>
  <c r="GD78"/>
  <c r="GE78"/>
  <c r="CF86"/>
  <c r="GH78"/>
  <c r="GI78"/>
  <c r="CJ86"/>
  <c r="GL78"/>
  <c r="CN86"/>
  <c r="EX81"/>
  <c r="CW77"/>
  <c r="FB81"/>
  <c r="DA77"/>
  <c r="CR77"/>
  <c r="FF81"/>
  <c r="DE77"/>
  <c r="FJ81"/>
  <c r="DI77"/>
  <c r="DI85" s="1"/>
  <c r="FN81"/>
  <c r="DM77"/>
  <c r="FR81"/>
  <c r="DQ77"/>
  <c r="FY81"/>
  <c r="FZ81"/>
  <c r="DX77"/>
  <c r="CR52"/>
  <c r="CW52"/>
  <c r="DA52"/>
  <c r="DE52"/>
  <c r="DI52"/>
  <c r="DM52"/>
  <c r="DQ52"/>
  <c r="DX52"/>
  <c r="EC52"/>
  <c r="EG52"/>
  <c r="EK52"/>
  <c r="CX53"/>
  <c r="DB53"/>
  <c r="DF53"/>
  <c r="DJ53"/>
  <c r="DN53"/>
  <c r="DS53"/>
  <c r="DZ53"/>
  <c r="ED53"/>
  <c r="EH53"/>
  <c r="DV54"/>
  <c r="FR54"/>
  <c r="DW55"/>
  <c r="FY56"/>
  <c r="BZ72"/>
  <c r="CE60"/>
  <c r="CX60"/>
  <c r="DF60"/>
  <c r="DJ60"/>
  <c r="DN60"/>
  <c r="DS60"/>
  <c r="DZ60"/>
  <c r="ED60"/>
  <c r="DV61"/>
  <c r="DW62"/>
  <c r="EZ66"/>
  <c r="FD66"/>
  <c r="FH66"/>
  <c r="FL66"/>
  <c r="FP66"/>
  <c r="GB66"/>
  <c r="GF66"/>
  <c r="GJ66"/>
  <c r="CR63"/>
  <c r="CW63"/>
  <c r="DA63"/>
  <c r="DA71" s="1"/>
  <c r="DI63"/>
  <c r="DI71" s="1"/>
  <c r="DM63"/>
  <c r="DM71" s="1"/>
  <c r="DQ63"/>
  <c r="DQ71" s="1"/>
  <c r="DX63"/>
  <c r="EC63"/>
  <c r="EC71" s="1"/>
  <c r="EG63"/>
  <c r="FX63"/>
  <c r="EW67"/>
  <c r="FA67"/>
  <c r="FE67"/>
  <c r="FI67"/>
  <c r="FM67"/>
  <c r="FQ67"/>
  <c r="GC67"/>
  <c r="GG67"/>
  <c r="GK67"/>
  <c r="CX64"/>
  <c r="DB64"/>
  <c r="DB71" s="1"/>
  <c r="DJ64"/>
  <c r="DN64"/>
  <c r="DS64"/>
  <c r="DZ64"/>
  <c r="ED64"/>
  <c r="EH64"/>
  <c r="FY64"/>
  <c r="FY68"/>
  <c r="CY65"/>
  <c r="DC65"/>
  <c r="DG65"/>
  <c r="DO65"/>
  <c r="EE65"/>
  <c r="EI65"/>
  <c r="CV66"/>
  <c r="CZ66"/>
  <c r="DD66"/>
  <c r="DH66"/>
  <c r="DL66"/>
  <c r="DS66"/>
  <c r="EF66"/>
  <c r="FM66"/>
  <c r="FR66"/>
  <c r="GC66"/>
  <c r="CR67"/>
  <c r="DC67"/>
  <c r="DV67"/>
  <c r="EG67"/>
  <c r="EX67"/>
  <c r="FN67"/>
  <c r="GD67"/>
  <c r="AW68"/>
  <c r="CR68"/>
  <c r="CW68"/>
  <c r="DC68"/>
  <c r="DM68"/>
  <c r="DV68"/>
  <c r="EG68"/>
  <c r="DI69"/>
  <c r="FO69"/>
  <c r="FT69"/>
  <c r="GJ69"/>
  <c r="EZ70"/>
  <c r="FJ70"/>
  <c r="FP70"/>
  <c r="FZ70"/>
  <c r="FZ76" s="1"/>
  <c r="FZ77" s="1"/>
  <c r="GF70"/>
  <c r="GK70"/>
  <c r="FH71"/>
  <c r="FS71"/>
  <c r="FW71"/>
  <c r="GB71"/>
  <c r="BG72"/>
  <c r="CM72"/>
  <c r="FU73"/>
  <c r="GE73"/>
  <c r="DA74"/>
  <c r="DQ74"/>
  <c r="DQ85" s="1"/>
  <c r="EK74"/>
  <c r="EY79"/>
  <c r="FC79"/>
  <c r="FG79"/>
  <c r="FK79"/>
  <c r="FO79"/>
  <c r="GE79"/>
  <c r="GI79"/>
  <c r="EZ80"/>
  <c r="EZ88" s="1"/>
  <c r="FD80"/>
  <c r="FD90" s="1"/>
  <c r="FD91" s="1"/>
  <c r="FH80"/>
  <c r="FL80"/>
  <c r="FP80"/>
  <c r="FP89" s="1"/>
  <c r="GB80"/>
  <c r="GF80"/>
  <c r="GJ80"/>
  <c r="EW82"/>
  <c r="FA82"/>
  <c r="FE82"/>
  <c r="FI82"/>
  <c r="FM82"/>
  <c r="FQ82"/>
  <c r="FX82"/>
  <c r="GC82"/>
  <c r="GG82"/>
  <c r="GK82"/>
  <c r="GA90"/>
  <c r="GA91" s="1"/>
  <c r="FE79"/>
  <c r="GC79"/>
  <c r="FF80"/>
  <c r="GH80"/>
  <c r="FK81"/>
  <c r="FC85"/>
  <c r="FG93"/>
  <c r="GI93"/>
  <c r="GI103" s="1"/>
  <c r="CW91"/>
  <c r="BY86"/>
  <c r="FW78"/>
  <c r="DW75"/>
  <c r="FX79"/>
  <c r="FX90" s="1"/>
  <c r="FX91" s="1"/>
  <c r="DA76"/>
  <c r="CR76"/>
  <c r="DQ76"/>
  <c r="FS80"/>
  <c r="DX76"/>
  <c r="FY80"/>
  <c r="CY77"/>
  <c r="CY85" s="1"/>
  <c r="EZ81"/>
  <c r="DC77"/>
  <c r="FD81"/>
  <c r="FD88" s="1"/>
  <c r="DG77"/>
  <c r="FH81"/>
  <c r="DK77"/>
  <c r="DK85" s="1"/>
  <c r="FL81"/>
  <c r="DO77"/>
  <c r="DO85" s="1"/>
  <c r="FP81"/>
  <c r="DV77"/>
  <c r="FX81"/>
  <c r="FX88" s="1"/>
  <c r="EA77"/>
  <c r="GB81"/>
  <c r="F101"/>
  <c r="AZ89"/>
  <c r="CR91"/>
  <c r="DA91"/>
  <c r="DA100" s="1"/>
  <c r="FB94"/>
  <c r="DE91"/>
  <c r="DE100" s="1"/>
  <c r="FF94"/>
  <c r="FJ94"/>
  <c r="FJ104" s="1"/>
  <c r="FJ105" s="1"/>
  <c r="DI91"/>
  <c r="FS94"/>
  <c r="FR94"/>
  <c r="FR102" s="1"/>
  <c r="DQ91"/>
  <c r="FY94"/>
  <c r="FZ94"/>
  <c r="DX91"/>
  <c r="GD94"/>
  <c r="GD103" s="1"/>
  <c r="EC91"/>
  <c r="EK91"/>
  <c r="EK100" s="1"/>
  <c r="GL94"/>
  <c r="EZ97"/>
  <c r="CY94"/>
  <c r="FA97"/>
  <c r="FD97"/>
  <c r="DC94"/>
  <c r="FE97"/>
  <c r="FI97"/>
  <c r="FH97"/>
  <c r="DG94"/>
  <c r="FM97"/>
  <c r="FL97"/>
  <c r="DK94"/>
  <c r="FP97"/>
  <c r="DO94"/>
  <c r="FW97"/>
  <c r="DV94"/>
  <c r="GB97"/>
  <c r="GC97"/>
  <c r="GG97"/>
  <c r="EE94"/>
  <c r="GJ97"/>
  <c r="GK97"/>
  <c r="FZ52"/>
  <c r="FX54"/>
  <c r="FU55"/>
  <c r="FY55"/>
  <c r="EY56"/>
  <c r="FC56"/>
  <c r="FG56"/>
  <c r="FK56"/>
  <c r="FO56"/>
  <c r="FS56"/>
  <c r="GE56"/>
  <c r="GI56"/>
  <c r="EZ57"/>
  <c r="FD57"/>
  <c r="FH57"/>
  <c r="FL57"/>
  <c r="FP57"/>
  <c r="GB57"/>
  <c r="GF57"/>
  <c r="GJ57"/>
  <c r="BV72"/>
  <c r="EX63"/>
  <c r="FB63"/>
  <c r="FF63"/>
  <c r="FJ63"/>
  <c r="FN63"/>
  <c r="FR63"/>
  <c r="FV74"/>
  <c r="GH63"/>
  <c r="GL63"/>
  <c r="EY64"/>
  <c r="EY74" s="1"/>
  <c r="FC64"/>
  <c r="FC74" s="1"/>
  <c r="FG64"/>
  <c r="FG75" s="1"/>
  <c r="FK64"/>
  <c r="FK74" s="1"/>
  <c r="FO64"/>
  <c r="FO74" s="1"/>
  <c r="FS64"/>
  <c r="FS74" s="1"/>
  <c r="GE64"/>
  <c r="GE76" s="1"/>
  <c r="GE77" s="1"/>
  <c r="GI64"/>
  <c r="GI76" s="1"/>
  <c r="GI77" s="1"/>
  <c r="EZ65"/>
  <c r="FD65"/>
  <c r="FH65"/>
  <c r="FL65"/>
  <c r="FP65"/>
  <c r="GB65"/>
  <c r="GF65"/>
  <c r="GJ65"/>
  <c r="FE66"/>
  <c r="FZ66"/>
  <c r="FZ74" s="1"/>
  <c r="GK66"/>
  <c r="DE67"/>
  <c r="FF67"/>
  <c r="GL67"/>
  <c r="DE68"/>
  <c r="DX68"/>
  <c r="FK68"/>
  <c r="DA69"/>
  <c r="FL69"/>
  <c r="GB69"/>
  <c r="FM70"/>
  <c r="FR70"/>
  <c r="FX70"/>
  <c r="GC70"/>
  <c r="EZ71"/>
  <c r="FE71"/>
  <c r="FP71"/>
  <c r="FY71"/>
  <c r="GJ71"/>
  <c r="AY72"/>
  <c r="BO72"/>
  <c r="AW86"/>
  <c r="BB86"/>
  <c r="BF86"/>
  <c r="BJ86"/>
  <c r="BN86"/>
  <c r="BR86"/>
  <c r="CD86"/>
  <c r="CH86"/>
  <c r="CL86"/>
  <c r="DC74"/>
  <c r="DC85" s="1"/>
  <c r="DV74"/>
  <c r="FZ75"/>
  <c r="FL78"/>
  <c r="GF78"/>
  <c r="EW79"/>
  <c r="FM79"/>
  <c r="GK79"/>
  <c r="EX80"/>
  <c r="FN80"/>
  <c r="FZ80"/>
  <c r="FC81"/>
  <c r="FS81"/>
  <c r="EW87"/>
  <c r="CY100"/>
  <c r="EG91"/>
  <c r="GF97"/>
  <c r="EX133"/>
  <c r="EX134" s="1"/>
  <c r="FU81"/>
  <c r="FU89" s="1"/>
  <c r="DS77"/>
  <c r="FT81"/>
  <c r="FT89" s="1"/>
  <c r="CV79"/>
  <c r="EW83"/>
  <c r="CZ79"/>
  <c r="FA83"/>
  <c r="DD79"/>
  <c r="FE83"/>
  <c r="DH79"/>
  <c r="FI83"/>
  <c r="DL79"/>
  <c r="FM83"/>
  <c r="DP79"/>
  <c r="FQ83"/>
  <c r="FX83"/>
  <c r="DW79"/>
  <c r="EB79"/>
  <c r="GC83"/>
  <c r="EF79"/>
  <c r="GG83"/>
  <c r="EJ79"/>
  <c r="GK83"/>
  <c r="CW80"/>
  <c r="EX84"/>
  <c r="DA80"/>
  <c r="CR80"/>
  <c r="FB84"/>
  <c r="DE80"/>
  <c r="FF84"/>
  <c r="DI80"/>
  <c r="FJ84"/>
  <c r="DM80"/>
  <c r="FN84"/>
  <c r="DQ80"/>
  <c r="FR84"/>
  <c r="FY84"/>
  <c r="DX80"/>
  <c r="FZ84"/>
  <c r="EC80"/>
  <c r="GD84"/>
  <c r="EG80"/>
  <c r="GH84"/>
  <c r="EK80"/>
  <c r="GL84"/>
  <c r="FU85"/>
  <c r="DS81"/>
  <c r="FT85"/>
  <c r="BA101"/>
  <c r="CX89"/>
  <c r="BE101"/>
  <c r="DB89"/>
  <c r="DB100" s="1"/>
  <c r="FC92"/>
  <c r="BI101"/>
  <c r="FG92"/>
  <c r="DF89"/>
  <c r="BM101"/>
  <c r="FK92"/>
  <c r="BQ101"/>
  <c r="DN89"/>
  <c r="FU92"/>
  <c r="BV101"/>
  <c r="DS89"/>
  <c r="FT92"/>
  <c r="CC101"/>
  <c r="GA92"/>
  <c r="DZ89"/>
  <c r="CG101"/>
  <c r="GE92"/>
  <c r="CK101"/>
  <c r="EH89"/>
  <c r="FA33"/>
  <c r="FE33"/>
  <c r="FI33"/>
  <c r="FX66"/>
  <c r="FA63"/>
  <c r="FQ63"/>
  <c r="FU63"/>
  <c r="GG63"/>
  <c r="FY67"/>
  <c r="FY74" s="1"/>
  <c r="EB66"/>
  <c r="CY67"/>
  <c r="DO67"/>
  <c r="FT67"/>
  <c r="FZ67"/>
  <c r="DI68"/>
  <c r="EC68"/>
  <c r="FT68"/>
  <c r="FZ68"/>
  <c r="CZ69"/>
  <c r="DE69"/>
  <c r="DX69"/>
  <c r="GA73"/>
  <c r="BA86"/>
  <c r="BE86"/>
  <c r="BI86"/>
  <c r="BM86"/>
  <c r="BQ86"/>
  <c r="BV86"/>
  <c r="CC86"/>
  <c r="CG86"/>
  <c r="CK86"/>
  <c r="CW74"/>
  <c r="DG74"/>
  <c r="DM74"/>
  <c r="DS85"/>
  <c r="EA74"/>
  <c r="EG74"/>
  <c r="DC75"/>
  <c r="DV75"/>
  <c r="CZ76"/>
  <c r="DP76"/>
  <c r="EJ76"/>
  <c r="FV76"/>
  <c r="FV77" s="1"/>
  <c r="FH78"/>
  <c r="GB78"/>
  <c r="FI79"/>
  <c r="GG79"/>
  <c r="FJ80"/>
  <c r="GL80"/>
  <c r="EY81"/>
  <c r="FO81"/>
  <c r="GA81"/>
  <c r="GK87"/>
  <c r="CY83"/>
  <c r="DO83"/>
  <c r="EI83"/>
  <c r="FJ83"/>
  <c r="GH83"/>
  <c r="FC84"/>
  <c r="FS84"/>
  <c r="GE84"/>
  <c r="FG85"/>
  <c r="GI85"/>
  <c r="CA86"/>
  <c r="DM91"/>
  <c r="FQ97"/>
  <c r="BB101"/>
  <c r="EZ92"/>
  <c r="BR101"/>
  <c r="FP92"/>
  <c r="CH101"/>
  <c r="GF92"/>
  <c r="FT93"/>
  <c r="FU93"/>
  <c r="EY98"/>
  <c r="EZ98"/>
  <c r="FD98"/>
  <c r="DB95"/>
  <c r="FK98"/>
  <c r="FL98"/>
  <c r="FO98"/>
  <c r="FP98"/>
  <c r="FU98"/>
  <c r="FT98"/>
  <c r="DS95"/>
  <c r="GA98"/>
  <c r="GB98"/>
  <c r="GE98"/>
  <c r="GF98"/>
  <c r="FA99"/>
  <c r="CZ96"/>
  <c r="FQ99"/>
  <c r="DP96"/>
  <c r="GK99"/>
  <c r="EJ96"/>
  <c r="EY111"/>
  <c r="CX108"/>
  <c r="FC111"/>
  <c r="DB108"/>
  <c r="FG111"/>
  <c r="FH111"/>
  <c r="DF108"/>
  <c r="FO111"/>
  <c r="DN108"/>
  <c r="FU111"/>
  <c r="FT111"/>
  <c r="DS108"/>
  <c r="GA111"/>
  <c r="DZ108"/>
  <c r="GI111"/>
  <c r="EH108"/>
  <c r="EX112"/>
  <c r="CW109"/>
  <c r="CR109"/>
  <c r="FB112"/>
  <c r="DA109"/>
  <c r="FJ112"/>
  <c r="DI109"/>
  <c r="FK112"/>
  <c r="FN112"/>
  <c r="DM109"/>
  <c r="FS112"/>
  <c r="FR112"/>
  <c r="DQ109"/>
  <c r="FY112"/>
  <c r="FZ112"/>
  <c r="GD112"/>
  <c r="EC109"/>
  <c r="GH112"/>
  <c r="EG109"/>
  <c r="EC77"/>
  <c r="EC85" s="1"/>
  <c r="EG77"/>
  <c r="EK77"/>
  <c r="CX78"/>
  <c r="DB78"/>
  <c r="DB85" s="1"/>
  <c r="DF78"/>
  <c r="DF85" s="1"/>
  <c r="DJ78"/>
  <c r="DN78"/>
  <c r="DN85" s="1"/>
  <c r="DS78"/>
  <c r="DZ78"/>
  <c r="ED78"/>
  <c r="EH78"/>
  <c r="EH85" s="1"/>
  <c r="CY79"/>
  <c r="DC79"/>
  <c r="DG79"/>
  <c r="DK79"/>
  <c r="DO79"/>
  <c r="DV79"/>
  <c r="EA79"/>
  <c r="EE79"/>
  <c r="EI79"/>
  <c r="CV80"/>
  <c r="CZ80"/>
  <c r="DD80"/>
  <c r="DH80"/>
  <c r="DL80"/>
  <c r="DP80"/>
  <c r="DW80"/>
  <c r="EB80"/>
  <c r="EF80"/>
  <c r="EJ80"/>
  <c r="CR81"/>
  <c r="CW81"/>
  <c r="DA81"/>
  <c r="DE81"/>
  <c r="DI81"/>
  <c r="DM81"/>
  <c r="DQ81"/>
  <c r="DX81"/>
  <c r="EC81"/>
  <c r="EG81"/>
  <c r="EK81"/>
  <c r="GF81"/>
  <c r="GJ81"/>
  <c r="CV83"/>
  <c r="CZ83"/>
  <c r="DD83"/>
  <c r="DH83"/>
  <c r="DL83"/>
  <c r="DP83"/>
  <c r="DW83"/>
  <c r="EB83"/>
  <c r="EF83"/>
  <c r="EJ83"/>
  <c r="EY83"/>
  <c r="FC83"/>
  <c r="FG83"/>
  <c r="FK83"/>
  <c r="FO83"/>
  <c r="FS83"/>
  <c r="GE83"/>
  <c r="GI83"/>
  <c r="EZ84"/>
  <c r="FD84"/>
  <c r="FH84"/>
  <c r="FL84"/>
  <c r="FP84"/>
  <c r="FT84"/>
  <c r="GB84"/>
  <c r="GF84"/>
  <c r="GJ84"/>
  <c r="EZ85"/>
  <c r="FD85"/>
  <c r="FH85"/>
  <c r="FL85"/>
  <c r="FP85"/>
  <c r="FX85"/>
  <c r="GB85"/>
  <c r="GF85"/>
  <c r="GJ85"/>
  <c r="FT87"/>
  <c r="AW101"/>
  <c r="BF101"/>
  <c r="BJ101"/>
  <c r="BN101"/>
  <c r="BY101"/>
  <c r="CD101"/>
  <c r="CL101"/>
  <c r="CR89"/>
  <c r="DK89"/>
  <c r="DQ89"/>
  <c r="EE89"/>
  <c r="FV89"/>
  <c r="EY93"/>
  <c r="FO93"/>
  <c r="FO103" s="1"/>
  <c r="GE93"/>
  <c r="CZ90"/>
  <c r="DP90"/>
  <c r="ED90"/>
  <c r="ED100" s="1"/>
  <c r="EJ90"/>
  <c r="DD91"/>
  <c r="DW91"/>
  <c r="DL92"/>
  <c r="FW92"/>
  <c r="GJ92"/>
  <c r="CZ93"/>
  <c r="EF93"/>
  <c r="FM93"/>
  <c r="GA93"/>
  <c r="FQ94"/>
  <c r="FG98"/>
  <c r="DZ95"/>
  <c r="EH95"/>
  <c r="DD96"/>
  <c r="FJ96"/>
  <c r="FR96"/>
  <c r="GD96"/>
  <c r="GD102" s="1"/>
  <c r="GJ96"/>
  <c r="CY97"/>
  <c r="EE97"/>
  <c r="FC98"/>
  <c r="GI98"/>
  <c r="GG99"/>
  <c r="BK101"/>
  <c r="BH101"/>
  <c r="FF92"/>
  <c r="FY92"/>
  <c r="CA101"/>
  <c r="CN101"/>
  <c r="GL92"/>
  <c r="FE96"/>
  <c r="FF96"/>
  <c r="DD93"/>
  <c r="GK96"/>
  <c r="GL96"/>
  <c r="EY97"/>
  <c r="CX94"/>
  <c r="FO97"/>
  <c r="DN94"/>
  <c r="GI97"/>
  <c r="EH94"/>
  <c r="FD100"/>
  <c r="DC97"/>
  <c r="FX100"/>
  <c r="FW100"/>
  <c r="DV97"/>
  <c r="EX108"/>
  <c r="CW105"/>
  <c r="CR105"/>
  <c r="FB108"/>
  <c r="DA105"/>
  <c r="FJ108"/>
  <c r="DI105"/>
  <c r="FN108"/>
  <c r="DM105"/>
  <c r="FS108"/>
  <c r="FR108"/>
  <c r="DQ105"/>
  <c r="FZ108"/>
  <c r="FZ117" s="1"/>
  <c r="FY108"/>
  <c r="FY117" s="1"/>
  <c r="GD108"/>
  <c r="EC105"/>
  <c r="GH108"/>
  <c r="EG105"/>
  <c r="GL108"/>
  <c r="EK105"/>
  <c r="CV78"/>
  <c r="CZ78"/>
  <c r="DD78"/>
  <c r="DH78"/>
  <c r="DL78"/>
  <c r="DP78"/>
  <c r="DW78"/>
  <c r="EB78"/>
  <c r="EF78"/>
  <c r="EJ78"/>
  <c r="GA89"/>
  <c r="CR79"/>
  <c r="DX79"/>
  <c r="DS80"/>
  <c r="FU82"/>
  <c r="FU90" s="1"/>
  <c r="FU91" s="1"/>
  <c r="FY82"/>
  <c r="CK83"/>
  <c r="GJ87" s="1"/>
  <c r="DS83"/>
  <c r="FZ85"/>
  <c r="EX87"/>
  <c r="FB87"/>
  <c r="FF87"/>
  <c r="FJ87"/>
  <c r="FN87"/>
  <c r="FR87"/>
  <c r="GD87"/>
  <c r="GH87"/>
  <c r="GL87"/>
  <c r="GA88"/>
  <c r="BD101"/>
  <c r="BL101"/>
  <c r="BP101"/>
  <c r="BT101"/>
  <c r="CF101"/>
  <c r="CJ101"/>
  <c r="DC89"/>
  <c r="DI89"/>
  <c r="DI100" s="1"/>
  <c r="DV89"/>
  <c r="DV100" s="1"/>
  <c r="EC89"/>
  <c r="EC100" s="1"/>
  <c r="DH90"/>
  <c r="DS90"/>
  <c r="EB90"/>
  <c r="CV91"/>
  <c r="DL91"/>
  <c r="EF91"/>
  <c r="DH92"/>
  <c r="FN92"/>
  <c r="FZ92"/>
  <c r="GH92"/>
  <c r="CV93"/>
  <c r="EB93"/>
  <c r="EJ93"/>
  <c r="DZ94"/>
  <c r="CX95"/>
  <c r="ED95"/>
  <c r="FQ95"/>
  <c r="FX95"/>
  <c r="GK95"/>
  <c r="DH96"/>
  <c r="FN96"/>
  <c r="GH96"/>
  <c r="EA97"/>
  <c r="EI97"/>
  <c r="ED108"/>
  <c r="GB111"/>
  <c r="FB95"/>
  <c r="FB103" s="1"/>
  <c r="FC95"/>
  <c r="CR92"/>
  <c r="FF95"/>
  <c r="DE92"/>
  <c r="FR95"/>
  <c r="FR103" s="1"/>
  <c r="FS95"/>
  <c r="FZ95"/>
  <c r="DX92"/>
  <c r="EZ96"/>
  <c r="CY93"/>
  <c r="FP96"/>
  <c r="DO93"/>
  <c r="DO100" s="1"/>
  <c r="EX99"/>
  <c r="EY99"/>
  <c r="FB99"/>
  <c r="CR96"/>
  <c r="FF99"/>
  <c r="FG99"/>
  <c r="DE96"/>
  <c r="FJ99"/>
  <c r="FJ103" s="1"/>
  <c r="FK99"/>
  <c r="FN99"/>
  <c r="FO99"/>
  <c r="FZ99"/>
  <c r="FY99"/>
  <c r="DX96"/>
  <c r="GD99"/>
  <c r="GE99"/>
  <c r="GH99"/>
  <c r="GI99"/>
  <c r="C98"/>
  <c r="AW98" s="1"/>
  <c r="C101"/>
  <c r="EY100"/>
  <c r="CX97"/>
  <c r="FU100"/>
  <c r="FT100"/>
  <c r="GI100"/>
  <c r="EH97"/>
  <c r="CR98"/>
  <c r="DA98"/>
  <c r="FV90"/>
  <c r="FV91" s="1"/>
  <c r="DX83"/>
  <c r="DG89"/>
  <c r="DM89"/>
  <c r="EA89"/>
  <c r="EA100" s="1"/>
  <c r="EG89"/>
  <c r="DF90"/>
  <c r="DK91"/>
  <c r="EX95"/>
  <c r="FJ95"/>
  <c r="FN95"/>
  <c r="GD95"/>
  <c r="GH95"/>
  <c r="GL95"/>
  <c r="DM92"/>
  <c r="EF92"/>
  <c r="FD92"/>
  <c r="FL92"/>
  <c r="FS92"/>
  <c r="FX92"/>
  <c r="DH93"/>
  <c r="DP93"/>
  <c r="FV103"/>
  <c r="GC93"/>
  <c r="DF94"/>
  <c r="DJ95"/>
  <c r="FA95"/>
  <c r="FR99"/>
  <c r="GL99"/>
  <c r="DM96"/>
  <c r="DW96"/>
  <c r="EX96"/>
  <c r="FX96"/>
  <c r="DG97"/>
  <c r="DO97"/>
  <c r="FU97"/>
  <c r="FH98"/>
  <c r="FH103" s="1"/>
  <c r="FS99"/>
  <c r="DC114"/>
  <c r="DX105"/>
  <c r="DJ108"/>
  <c r="FV102"/>
  <c r="FV104"/>
  <c r="FV105" s="1"/>
  <c r="FY100"/>
  <c r="FZ100"/>
  <c r="FK117"/>
  <c r="GI117"/>
  <c r="EW92"/>
  <c r="FA92"/>
  <c r="FE92"/>
  <c r="FI92"/>
  <c r="FM92"/>
  <c r="FQ92"/>
  <c r="BZ101"/>
  <c r="GC92"/>
  <c r="GG92"/>
  <c r="GK92"/>
  <c r="CV89"/>
  <c r="CZ89"/>
  <c r="CZ100" s="1"/>
  <c r="DD89"/>
  <c r="DH89"/>
  <c r="DL89"/>
  <c r="DL100" s="1"/>
  <c r="DP89"/>
  <c r="DP100" s="1"/>
  <c r="DW89"/>
  <c r="DW100" s="1"/>
  <c r="EB89"/>
  <c r="EF89"/>
  <c r="EF100" s="1"/>
  <c r="EJ89"/>
  <c r="EJ100" s="1"/>
  <c r="EZ93"/>
  <c r="FD93"/>
  <c r="FH93"/>
  <c r="FH102" s="1"/>
  <c r="FL93"/>
  <c r="FP93"/>
  <c r="GB93"/>
  <c r="GB102" s="1"/>
  <c r="GF93"/>
  <c r="GJ93"/>
  <c r="CY90"/>
  <c r="DC90"/>
  <c r="DG90"/>
  <c r="DK90"/>
  <c r="DO90"/>
  <c r="EA90"/>
  <c r="EE90"/>
  <c r="EI90"/>
  <c r="EI100" s="1"/>
  <c r="EY94"/>
  <c r="FC94"/>
  <c r="FG94"/>
  <c r="FK94"/>
  <c r="FO94"/>
  <c r="GE94"/>
  <c r="GI94"/>
  <c r="CX91"/>
  <c r="DB91"/>
  <c r="DF91"/>
  <c r="DJ91"/>
  <c r="DJ100" s="1"/>
  <c r="DN91"/>
  <c r="DS91"/>
  <c r="DZ91"/>
  <c r="ED91"/>
  <c r="EH91"/>
  <c r="DJ93"/>
  <c r="EC94"/>
  <c r="DH95"/>
  <c r="EB95"/>
  <c r="DK96"/>
  <c r="EE96"/>
  <c r="EC97"/>
  <c r="BG101"/>
  <c r="DV103"/>
  <c r="DB104"/>
  <c r="CZ106"/>
  <c r="DP106"/>
  <c r="DI110"/>
  <c r="GE113"/>
  <c r="BG115"/>
  <c r="EW114"/>
  <c r="CV111"/>
  <c r="FA114"/>
  <c r="CZ111"/>
  <c r="FE114"/>
  <c r="DD111"/>
  <c r="FM114"/>
  <c r="DL111"/>
  <c r="FQ114"/>
  <c r="DP111"/>
  <c r="FX114"/>
  <c r="DW111"/>
  <c r="GG114"/>
  <c r="EF111"/>
  <c r="GK114"/>
  <c r="EJ111"/>
  <c r="EZ116"/>
  <c r="CY112"/>
  <c r="FD116"/>
  <c r="DC112"/>
  <c r="FH116"/>
  <c r="DG112"/>
  <c r="FP116"/>
  <c r="DO112"/>
  <c r="FW116"/>
  <c r="DV112"/>
  <c r="GB116"/>
  <c r="EA112"/>
  <c r="GJ116"/>
  <c r="EI112"/>
  <c r="GL121"/>
  <c r="CN130"/>
  <c r="EK118"/>
  <c r="FG132"/>
  <c r="BC101"/>
  <c r="BS101"/>
  <c r="CM101"/>
  <c r="FA106"/>
  <c r="FE106"/>
  <c r="FI106"/>
  <c r="FQ106"/>
  <c r="GC106"/>
  <c r="GK106"/>
  <c r="EZ107"/>
  <c r="FD107"/>
  <c r="FH107"/>
  <c r="FL107"/>
  <c r="FP107"/>
  <c r="GB107"/>
  <c r="GF107"/>
  <c r="GJ107"/>
  <c r="CX104"/>
  <c r="DN104"/>
  <c r="EH104"/>
  <c r="EB111"/>
  <c r="EE112"/>
  <c r="BB115"/>
  <c r="EZ106"/>
  <c r="BF115"/>
  <c r="FD106"/>
  <c r="BJ115"/>
  <c r="FH106"/>
  <c r="BN115"/>
  <c r="FL106"/>
  <c r="BR115"/>
  <c r="FP106"/>
  <c r="CD115"/>
  <c r="GB106"/>
  <c r="CH115"/>
  <c r="GF106"/>
  <c r="CL115"/>
  <c r="GJ106"/>
  <c r="FT107"/>
  <c r="FT118" s="1"/>
  <c r="FU107"/>
  <c r="GA118"/>
  <c r="GA117"/>
  <c r="EX113"/>
  <c r="CW110"/>
  <c r="FB113"/>
  <c r="DA110"/>
  <c r="CR110"/>
  <c r="FF113"/>
  <c r="DE110"/>
  <c r="FN113"/>
  <c r="DM110"/>
  <c r="FR113"/>
  <c r="DQ110"/>
  <c r="FS113"/>
  <c r="FY113"/>
  <c r="DX110"/>
  <c r="GH113"/>
  <c r="EG110"/>
  <c r="EK110"/>
  <c r="GL113"/>
  <c r="EZ127"/>
  <c r="FA127"/>
  <c r="CY124"/>
  <c r="FD127"/>
  <c r="FE127"/>
  <c r="DC124"/>
  <c r="FH127"/>
  <c r="FI127"/>
  <c r="DG124"/>
  <c r="FL127"/>
  <c r="FM127"/>
  <c r="DK124"/>
  <c r="FP127"/>
  <c r="FQ127"/>
  <c r="DO124"/>
  <c r="FW127"/>
  <c r="DV124"/>
  <c r="GB127"/>
  <c r="EA124"/>
  <c r="GC127"/>
  <c r="GF127"/>
  <c r="GG127"/>
  <c r="EE124"/>
  <c r="GJ127"/>
  <c r="GK127"/>
  <c r="EI124"/>
  <c r="AY101"/>
  <c r="BO101"/>
  <c r="CI101"/>
  <c r="AW115"/>
  <c r="BY115"/>
  <c r="DK103"/>
  <c r="EE103"/>
  <c r="EE114" s="1"/>
  <c r="DJ104"/>
  <c r="ED104"/>
  <c r="EY108"/>
  <c r="EY119" s="1"/>
  <c r="EY120" s="1"/>
  <c r="FC108"/>
  <c r="FC118" s="1"/>
  <c r="FG108"/>
  <c r="FG118" s="1"/>
  <c r="FK108"/>
  <c r="FK118" s="1"/>
  <c r="FO108"/>
  <c r="FO119" s="1"/>
  <c r="FO120" s="1"/>
  <c r="GE108"/>
  <c r="GE118" s="1"/>
  <c r="GI108"/>
  <c r="EW110"/>
  <c r="FA110"/>
  <c r="FE110"/>
  <c r="FM110"/>
  <c r="FQ110"/>
  <c r="FX110"/>
  <c r="GC110"/>
  <c r="GG110"/>
  <c r="GK110"/>
  <c r="EZ111"/>
  <c r="FD111"/>
  <c r="FL111"/>
  <c r="FP111"/>
  <c r="GF111"/>
  <c r="GJ111"/>
  <c r="EY112"/>
  <c r="FC112"/>
  <c r="FG112"/>
  <c r="FO112"/>
  <c r="GE112"/>
  <c r="GI112"/>
  <c r="DH111"/>
  <c r="CR111"/>
  <c r="FB114"/>
  <c r="FY114"/>
  <c r="FZ114"/>
  <c r="CI130"/>
  <c r="GG121"/>
  <c r="EF118"/>
  <c r="EF129" s="1"/>
  <c r="BZ115"/>
  <c r="CV103"/>
  <c r="CZ103"/>
  <c r="DD103"/>
  <c r="DH103"/>
  <c r="DL103"/>
  <c r="DP103"/>
  <c r="DW103"/>
  <c r="EB103"/>
  <c r="EF103"/>
  <c r="EJ103"/>
  <c r="CR104"/>
  <c r="CY104"/>
  <c r="CY114" s="1"/>
  <c r="DC104"/>
  <c r="DG104"/>
  <c r="DG114" s="1"/>
  <c r="DK104"/>
  <c r="DO104"/>
  <c r="DO114" s="1"/>
  <c r="DV104"/>
  <c r="EA104"/>
  <c r="EE104"/>
  <c r="EI104"/>
  <c r="EI114" s="1"/>
  <c r="CX105"/>
  <c r="DB105"/>
  <c r="DF105"/>
  <c r="DJ105"/>
  <c r="DN105"/>
  <c r="DS105"/>
  <c r="DZ105"/>
  <c r="ED105"/>
  <c r="EH105"/>
  <c r="CW106"/>
  <c r="DA106"/>
  <c r="DE106"/>
  <c r="DI106"/>
  <c r="DM106"/>
  <c r="DQ106"/>
  <c r="DX106"/>
  <c r="EC106"/>
  <c r="EG106"/>
  <c r="EK106"/>
  <c r="FX106"/>
  <c r="CV107"/>
  <c r="CZ107"/>
  <c r="DD107"/>
  <c r="DH107"/>
  <c r="DL107"/>
  <c r="DP107"/>
  <c r="DW107"/>
  <c r="EB107"/>
  <c r="EF107"/>
  <c r="EJ107"/>
  <c r="FS107"/>
  <c r="FS117" s="1"/>
  <c r="CR108"/>
  <c r="CY108"/>
  <c r="DC108"/>
  <c r="DK108"/>
  <c r="DO108"/>
  <c r="EE108"/>
  <c r="EI108"/>
  <c r="CX109"/>
  <c r="DB109"/>
  <c r="DF109"/>
  <c r="DN109"/>
  <c r="DS109"/>
  <c r="ED109"/>
  <c r="EH109"/>
  <c r="DJ110"/>
  <c r="FU110"/>
  <c r="EX114"/>
  <c r="FF114"/>
  <c r="FJ114"/>
  <c r="FN114"/>
  <c r="FR114"/>
  <c r="GD114"/>
  <c r="GH114"/>
  <c r="GL114"/>
  <c r="DI111"/>
  <c r="EC111"/>
  <c r="FI111"/>
  <c r="FX111"/>
  <c r="GC111"/>
  <c r="EW116"/>
  <c r="FA116"/>
  <c r="FE116"/>
  <c r="FI116"/>
  <c r="FM116"/>
  <c r="FQ116"/>
  <c r="FX116"/>
  <c r="GC116"/>
  <c r="GG116"/>
  <c r="GK116"/>
  <c r="CV112"/>
  <c r="DL112"/>
  <c r="EF112"/>
  <c r="FL112"/>
  <c r="FW112"/>
  <c r="GB112"/>
  <c r="GA113"/>
  <c r="GF113"/>
  <c r="FC114"/>
  <c r="FS114"/>
  <c r="GE114"/>
  <c r="BK115"/>
  <c r="CE115"/>
  <c r="FR116"/>
  <c r="GH116"/>
  <c r="DH119"/>
  <c r="FF122"/>
  <c r="AZ130"/>
  <c r="FV119"/>
  <c r="FV120" s="1"/>
  <c r="FV118"/>
  <c r="FV117"/>
  <c r="FZ119"/>
  <c r="FZ120" s="1"/>
  <c r="FZ118"/>
  <c r="EB119"/>
  <c r="GC122"/>
  <c r="GC133" s="1"/>
  <c r="GC134" s="1"/>
  <c r="GK122"/>
  <c r="EJ119"/>
  <c r="EX123"/>
  <c r="EX131" s="1"/>
  <c r="EY123"/>
  <c r="FB123"/>
  <c r="FB133" s="1"/>
  <c r="FB134" s="1"/>
  <c r="CR120"/>
  <c r="DA120"/>
  <c r="FF123"/>
  <c r="DE120"/>
  <c r="DE129" s="1"/>
  <c r="FG123"/>
  <c r="FJ123"/>
  <c r="FK123"/>
  <c r="DI120"/>
  <c r="FN123"/>
  <c r="FO123"/>
  <c r="FR123"/>
  <c r="DQ120"/>
  <c r="FY123"/>
  <c r="FZ123"/>
  <c r="DX120"/>
  <c r="GD123"/>
  <c r="GE123"/>
  <c r="EC120"/>
  <c r="EC129" s="1"/>
  <c r="GH123"/>
  <c r="GI123"/>
  <c r="GL123"/>
  <c r="EK120"/>
  <c r="EZ125"/>
  <c r="FA125"/>
  <c r="CY122"/>
  <c r="FD125"/>
  <c r="DC122"/>
  <c r="FH125"/>
  <c r="FI125"/>
  <c r="DG122"/>
  <c r="FL125"/>
  <c r="FM125"/>
  <c r="FM131" s="1"/>
  <c r="FP125"/>
  <c r="FQ125"/>
  <c r="DO122"/>
  <c r="FW125"/>
  <c r="FW131" s="1"/>
  <c r="DV122"/>
  <c r="GB125"/>
  <c r="GC125"/>
  <c r="EA122"/>
  <c r="GJ125"/>
  <c r="EI122"/>
  <c r="GK125"/>
  <c r="DB123"/>
  <c r="FC126"/>
  <c r="DF123"/>
  <c r="FG126"/>
  <c r="FG133" s="1"/>
  <c r="FG134" s="1"/>
  <c r="DJ123"/>
  <c r="FK126"/>
  <c r="BA115"/>
  <c r="BE115"/>
  <c r="BI115"/>
  <c r="BM115"/>
  <c r="BQ115"/>
  <c r="BV115"/>
  <c r="CC115"/>
  <c r="CG115"/>
  <c r="CK115"/>
  <c r="CX103"/>
  <c r="DB103"/>
  <c r="DB114" s="1"/>
  <c r="DF103"/>
  <c r="DJ103"/>
  <c r="DN103"/>
  <c r="DS103"/>
  <c r="DZ103"/>
  <c r="ED103"/>
  <c r="EH103"/>
  <c r="DX104"/>
  <c r="DW105"/>
  <c r="CR106"/>
  <c r="DV106"/>
  <c r="EA106"/>
  <c r="EA114" s="1"/>
  <c r="EE106"/>
  <c r="EI106"/>
  <c r="EX106"/>
  <c r="FB106"/>
  <c r="FF106"/>
  <c r="FJ106"/>
  <c r="FN106"/>
  <c r="FR106"/>
  <c r="GD106"/>
  <c r="GH106"/>
  <c r="GL106"/>
  <c r="CX107"/>
  <c r="DB107"/>
  <c r="DF107"/>
  <c r="DJ107"/>
  <c r="DN107"/>
  <c r="DZ107"/>
  <c r="ED107"/>
  <c r="EH107"/>
  <c r="FA107"/>
  <c r="FE107"/>
  <c r="FI107"/>
  <c r="FM107"/>
  <c r="FQ107"/>
  <c r="GC107"/>
  <c r="GG107"/>
  <c r="GK107"/>
  <c r="CW108"/>
  <c r="DA108"/>
  <c r="DE108"/>
  <c r="DI108"/>
  <c r="DM108"/>
  <c r="DQ108"/>
  <c r="DX108"/>
  <c r="EC108"/>
  <c r="EG108"/>
  <c r="EK108"/>
  <c r="EZ108"/>
  <c r="FD108"/>
  <c r="FH108"/>
  <c r="FL108"/>
  <c r="FP108"/>
  <c r="GB108"/>
  <c r="GF108"/>
  <c r="GJ108"/>
  <c r="CV109"/>
  <c r="CZ109"/>
  <c r="DD109"/>
  <c r="DH109"/>
  <c r="DL109"/>
  <c r="DP109"/>
  <c r="DW109"/>
  <c r="EB109"/>
  <c r="EF109"/>
  <c r="EJ109"/>
  <c r="EY109"/>
  <c r="FC109"/>
  <c r="FG109"/>
  <c r="FG117" s="1"/>
  <c r="FK109"/>
  <c r="FO109"/>
  <c r="FO118" s="1"/>
  <c r="FS109"/>
  <c r="GI109"/>
  <c r="GI118" s="1"/>
  <c r="DB110"/>
  <c r="DS110"/>
  <c r="FB110"/>
  <c r="FR110"/>
  <c r="GH110"/>
  <c r="DA111"/>
  <c r="DQ111"/>
  <c r="EK111"/>
  <c r="FA111"/>
  <c r="FQ111"/>
  <c r="GK111"/>
  <c r="FD112"/>
  <c r="FT112"/>
  <c r="GJ112"/>
  <c r="FH113"/>
  <c r="FK114"/>
  <c r="BC115"/>
  <c r="BS115"/>
  <c r="CA115"/>
  <c r="CM115"/>
  <c r="DP119"/>
  <c r="EG120"/>
  <c r="DK122"/>
  <c r="GL122"/>
  <c r="DJ125"/>
  <c r="FU114"/>
  <c r="FT114"/>
  <c r="EX132"/>
  <c r="CR118"/>
  <c r="BD130"/>
  <c r="BH130"/>
  <c r="FF121"/>
  <c r="FJ121"/>
  <c r="BL130"/>
  <c r="BT130"/>
  <c r="FS121"/>
  <c r="CA130"/>
  <c r="FZ121"/>
  <c r="FY121"/>
  <c r="CF130"/>
  <c r="GD121"/>
  <c r="EW124"/>
  <c r="EW132" s="1"/>
  <c r="EX124"/>
  <c r="FA124"/>
  <c r="FB124"/>
  <c r="CZ121"/>
  <c r="FE124"/>
  <c r="DD121"/>
  <c r="FI124"/>
  <c r="FI132" s="1"/>
  <c r="FJ124"/>
  <c r="DH121"/>
  <c r="FM124"/>
  <c r="FM133" s="1"/>
  <c r="FM134" s="1"/>
  <c r="FN124"/>
  <c r="FN131" s="1"/>
  <c r="FQ124"/>
  <c r="FR124"/>
  <c r="DP121"/>
  <c r="FX124"/>
  <c r="DW121"/>
  <c r="GC124"/>
  <c r="GD124"/>
  <c r="EB121"/>
  <c r="GG124"/>
  <c r="GH124"/>
  <c r="GK124"/>
  <c r="EJ121"/>
  <c r="EW131"/>
  <c r="EY128"/>
  <c r="CX125"/>
  <c r="FC128"/>
  <c r="DB125"/>
  <c r="FG128"/>
  <c r="DF125"/>
  <c r="FO128"/>
  <c r="DN125"/>
  <c r="FT128"/>
  <c r="DS125"/>
  <c r="GA128"/>
  <c r="DZ125"/>
  <c r="GI128"/>
  <c r="EH125"/>
  <c r="DX93"/>
  <c r="CV97"/>
  <c r="CZ97"/>
  <c r="DD97"/>
  <c r="DH97"/>
  <c r="DL97"/>
  <c r="DP97"/>
  <c r="EB97"/>
  <c r="EF97"/>
  <c r="EJ97"/>
  <c r="AZ115"/>
  <c r="BD115"/>
  <c r="BH115"/>
  <c r="BL115"/>
  <c r="BP115"/>
  <c r="BT115"/>
  <c r="CF115"/>
  <c r="CJ115"/>
  <c r="CN115"/>
  <c r="CW103"/>
  <c r="CW114" s="1"/>
  <c r="DA103"/>
  <c r="DE103"/>
  <c r="DI103"/>
  <c r="DM103"/>
  <c r="DM114" s="1"/>
  <c r="DQ103"/>
  <c r="DX103"/>
  <c r="EC103"/>
  <c r="EC114" s="1"/>
  <c r="EG103"/>
  <c r="EG114" s="1"/>
  <c r="EK103"/>
  <c r="DW104"/>
  <c r="DV105"/>
  <c r="DS106"/>
  <c r="EW106"/>
  <c r="FM106"/>
  <c r="FU106"/>
  <c r="GG106"/>
  <c r="DE107"/>
  <c r="DQ107"/>
  <c r="EK107"/>
  <c r="DD108"/>
  <c r="DG109"/>
  <c r="DF110"/>
  <c r="DK110"/>
  <c r="DE111"/>
  <c r="DJ111"/>
  <c r="DX111"/>
  <c r="ED111"/>
  <c r="FY111"/>
  <c r="FY119" s="1"/>
  <c r="FY120" s="1"/>
  <c r="FY116"/>
  <c r="DH112"/>
  <c r="EB112"/>
  <c r="FG114"/>
  <c r="FG119" s="1"/>
  <c r="FG120" s="1"/>
  <c r="GI114"/>
  <c r="CW118"/>
  <c r="CW129" s="1"/>
  <c r="DM118"/>
  <c r="EG118"/>
  <c r="EG129" s="1"/>
  <c r="CV119"/>
  <c r="DL119"/>
  <c r="DM120"/>
  <c r="CV121"/>
  <c r="FR121"/>
  <c r="GH121"/>
  <c r="GG122"/>
  <c r="FS123"/>
  <c r="GL124"/>
  <c r="BP130"/>
  <c r="BV130"/>
  <c r="FT121"/>
  <c r="EY116"/>
  <c r="FC116"/>
  <c r="FG116"/>
  <c r="FK116"/>
  <c r="FO116"/>
  <c r="GA116"/>
  <c r="GA119" s="1"/>
  <c r="GA120" s="1"/>
  <c r="GE116"/>
  <c r="GI116"/>
  <c r="BA130"/>
  <c r="BE130"/>
  <c r="BI130"/>
  <c r="BM130"/>
  <c r="BQ130"/>
  <c r="CC130"/>
  <c r="CG130"/>
  <c r="CK118"/>
  <c r="GJ121" s="1"/>
  <c r="CX118"/>
  <c r="DB118"/>
  <c r="DF118"/>
  <c r="DJ118"/>
  <c r="DJ129" s="1"/>
  <c r="DN118"/>
  <c r="DS118"/>
  <c r="DZ118"/>
  <c r="ED118"/>
  <c r="CW119"/>
  <c r="DA119"/>
  <c r="DA129" s="1"/>
  <c r="DI119"/>
  <c r="DI129" s="1"/>
  <c r="DM119"/>
  <c r="DQ119"/>
  <c r="DX119"/>
  <c r="DX129" s="1"/>
  <c r="DD120"/>
  <c r="DW120"/>
  <c r="FY124"/>
  <c r="DC121"/>
  <c r="DV121"/>
  <c r="FC121"/>
  <c r="FX125"/>
  <c r="DB122"/>
  <c r="FB122"/>
  <c r="FB131" s="1"/>
  <c r="FH122"/>
  <c r="FR122"/>
  <c r="EZ126"/>
  <c r="FD126"/>
  <c r="FH126"/>
  <c r="FL126"/>
  <c r="BZ130"/>
  <c r="FX121"/>
  <c r="FV132"/>
  <c r="FV131"/>
  <c r="CW123"/>
  <c r="EX126"/>
  <c r="DA123"/>
  <c r="FB126"/>
  <c r="CR123"/>
  <c r="DE123"/>
  <c r="FF126"/>
  <c r="DI123"/>
  <c r="FJ126"/>
  <c r="FU116"/>
  <c r="AY130"/>
  <c r="BC130"/>
  <c r="BG130"/>
  <c r="BK130"/>
  <c r="BO130"/>
  <c r="BS130"/>
  <c r="CE130"/>
  <c r="CM130"/>
  <c r="CV118"/>
  <c r="CV129" s="1"/>
  <c r="CZ118"/>
  <c r="DD118"/>
  <c r="DD129" s="1"/>
  <c r="DH118"/>
  <c r="DL118"/>
  <c r="DL129" s="1"/>
  <c r="DP118"/>
  <c r="DW118"/>
  <c r="EB118"/>
  <c r="EJ118"/>
  <c r="EJ129" s="1"/>
  <c r="CY119"/>
  <c r="DC119"/>
  <c r="DO119"/>
  <c r="DV119"/>
  <c r="CV120"/>
  <c r="DL120"/>
  <c r="EF120"/>
  <c r="DK121"/>
  <c r="EE121"/>
  <c r="FA121"/>
  <c r="FK121"/>
  <c r="FQ121"/>
  <c r="GA121"/>
  <c r="DE122"/>
  <c r="DJ122"/>
  <c r="ED122"/>
  <c r="FU122"/>
  <c r="FZ122"/>
  <c r="GF122"/>
  <c r="DD123"/>
  <c r="DW123"/>
  <c r="CZ126"/>
  <c r="DP126"/>
  <c r="EJ126"/>
  <c r="BB130"/>
  <c r="EZ121"/>
  <c r="BF130"/>
  <c r="FD121"/>
  <c r="BJ130"/>
  <c r="FH121"/>
  <c r="BN130"/>
  <c r="FL121"/>
  <c r="BR130"/>
  <c r="FP121"/>
  <c r="CD130"/>
  <c r="GB121"/>
  <c r="CH130"/>
  <c r="GF121"/>
  <c r="CL130"/>
  <c r="FT124"/>
  <c r="FU124"/>
  <c r="FR125"/>
  <c r="FS125"/>
  <c r="CV110"/>
  <c r="CZ110"/>
  <c r="DD110"/>
  <c r="DH110"/>
  <c r="DL110"/>
  <c r="DP110"/>
  <c r="EB110"/>
  <c r="EF110"/>
  <c r="EJ110"/>
  <c r="DS112"/>
  <c r="AW130"/>
  <c r="BY130"/>
  <c r="CY118"/>
  <c r="DC118"/>
  <c r="DC129" s="1"/>
  <c r="DG118"/>
  <c r="DG129" s="1"/>
  <c r="DK118"/>
  <c r="DO118"/>
  <c r="DV118"/>
  <c r="EA118"/>
  <c r="EA129" s="1"/>
  <c r="EE118"/>
  <c r="EI118"/>
  <c r="EY122"/>
  <c r="FC122"/>
  <c r="FG122"/>
  <c r="FG131" s="1"/>
  <c r="FK122"/>
  <c r="FO122"/>
  <c r="GE122"/>
  <c r="GI122"/>
  <c r="CX119"/>
  <c r="DB119"/>
  <c r="DF119"/>
  <c r="DJ119"/>
  <c r="DN119"/>
  <c r="DS119"/>
  <c r="DZ119"/>
  <c r="CZ120"/>
  <c r="DK120"/>
  <c r="DP120"/>
  <c r="EE120"/>
  <c r="EJ120"/>
  <c r="CY121"/>
  <c r="DJ121"/>
  <c r="DO121"/>
  <c r="ED121"/>
  <c r="EI121"/>
  <c r="EY121"/>
  <c r="FE121"/>
  <c r="FO121"/>
  <c r="FU121"/>
  <c r="GE121"/>
  <c r="GK121"/>
  <c r="CX122"/>
  <c r="DI122"/>
  <c r="DN122"/>
  <c r="EC122"/>
  <c r="EH122"/>
  <c r="GJ122"/>
  <c r="CZ123"/>
  <c r="DP123"/>
  <c r="EJ123"/>
  <c r="FY125"/>
  <c r="FV133"/>
  <c r="FV134" s="1"/>
  <c r="DQ121"/>
  <c r="DQ129" s="1"/>
  <c r="DX121"/>
  <c r="DW122"/>
  <c r="CY123"/>
  <c r="DC123"/>
  <c r="DG123"/>
  <c r="DK123"/>
  <c r="DO123"/>
  <c r="EA123"/>
  <c r="EE123"/>
  <c r="EI123"/>
  <c r="CX124"/>
  <c r="DB124"/>
  <c r="DF124"/>
  <c r="DJ124"/>
  <c r="DN124"/>
  <c r="DS124"/>
  <c r="DZ124"/>
  <c r="ED124"/>
  <c r="EH124"/>
  <c r="CW125"/>
  <c r="DA125"/>
  <c r="DE125"/>
  <c r="DI125"/>
  <c r="DM125"/>
  <c r="DQ125"/>
  <c r="DX125"/>
  <c r="EC125"/>
  <c r="EG125"/>
  <c r="EK125"/>
  <c r="AW126"/>
  <c r="EW129" s="1"/>
  <c r="EW133" s="1"/>
  <c r="EW134" s="1"/>
  <c r="CR126"/>
  <c r="DV126"/>
  <c r="FN126"/>
  <c r="FR126"/>
  <c r="FZ126"/>
  <c r="GD126"/>
  <c r="GH126"/>
  <c r="GL126"/>
  <c r="FX127"/>
  <c r="EZ128"/>
  <c r="FD128"/>
  <c r="FH128"/>
  <c r="FL128"/>
  <c r="FP128"/>
  <c r="FX128"/>
  <c r="GB128"/>
  <c r="GF128"/>
  <c r="GJ128"/>
  <c r="EY129"/>
  <c r="FC129"/>
  <c r="FG129"/>
  <c r="FK129"/>
  <c r="FO129"/>
  <c r="FS129"/>
  <c r="GA129"/>
  <c r="GE129"/>
  <c r="GI129"/>
  <c r="DS123"/>
  <c r="CW124"/>
  <c r="DA124"/>
  <c r="DE124"/>
  <c r="DI124"/>
  <c r="DM124"/>
  <c r="DQ124"/>
  <c r="DX124"/>
  <c r="EC124"/>
  <c r="EG124"/>
  <c r="EK124"/>
  <c r="DS126"/>
  <c r="FU126"/>
  <c r="FY126"/>
  <c r="FS127"/>
  <c r="FS128"/>
  <c r="FW128"/>
  <c r="EX129"/>
  <c r="FB129"/>
  <c r="FF129"/>
  <c r="FJ129"/>
  <c r="FN129"/>
  <c r="FR129"/>
  <c r="FZ129"/>
  <c r="GD129"/>
  <c r="GH129"/>
  <c r="GL129"/>
  <c r="DX126"/>
  <c r="GJ133" l="1"/>
  <c r="GJ134" s="1"/>
  <c r="GJ132"/>
  <c r="GJ131"/>
  <c r="GJ90"/>
  <c r="GJ91" s="1"/>
  <c r="GK131"/>
  <c r="GK133"/>
  <c r="GK134" s="1"/>
  <c r="GK132"/>
  <c r="FE131"/>
  <c r="FE133"/>
  <c r="FE134" s="1"/>
  <c r="FE132"/>
  <c r="FQ131"/>
  <c r="FQ133"/>
  <c r="FQ134" s="1"/>
  <c r="FQ132"/>
  <c r="FT133"/>
  <c r="FT134" s="1"/>
  <c r="FT132"/>
  <c r="FT131"/>
  <c r="GG119"/>
  <c r="GG120" s="1"/>
  <c r="GG118"/>
  <c r="GG117"/>
  <c r="FB119"/>
  <c r="FB120" s="1"/>
  <c r="FB118"/>
  <c r="FB117"/>
  <c r="FX119"/>
  <c r="FX120" s="1"/>
  <c r="FX118"/>
  <c r="FX117"/>
  <c r="GC102"/>
  <c r="GC103"/>
  <c r="GC104"/>
  <c r="GC105" s="1"/>
  <c r="FD103"/>
  <c r="FD104"/>
  <c r="FD105" s="1"/>
  <c r="FD102"/>
  <c r="FI46"/>
  <c r="FI47" s="1"/>
  <c r="FI45"/>
  <c r="GA104"/>
  <c r="GA105" s="1"/>
  <c r="GA103"/>
  <c r="GA102"/>
  <c r="FF74"/>
  <c r="FF76"/>
  <c r="FF77" s="1"/>
  <c r="FF75"/>
  <c r="GC63"/>
  <c r="CE72"/>
  <c r="GD63"/>
  <c r="EB60"/>
  <c r="EB71" s="1"/>
  <c r="GD90"/>
  <c r="GD91" s="1"/>
  <c r="GD89"/>
  <c r="GD88"/>
  <c r="FE75"/>
  <c r="FE76"/>
  <c r="FE77" s="1"/>
  <c r="FE74"/>
  <c r="FX61"/>
  <c r="FX62" s="1"/>
  <c r="FX59"/>
  <c r="FX60"/>
  <c r="GA31"/>
  <c r="GA32" s="1"/>
  <c r="GA29"/>
  <c r="GA28"/>
  <c r="EW60"/>
  <c r="EW59"/>
  <c r="GC45"/>
  <c r="GJ61"/>
  <c r="GJ62" s="1"/>
  <c r="GJ59"/>
  <c r="GJ60"/>
  <c r="FJ60"/>
  <c r="FJ61"/>
  <c r="FJ62" s="1"/>
  <c r="FJ59"/>
  <c r="GG31"/>
  <c r="GG32" s="1"/>
  <c r="GG29"/>
  <c r="GG28"/>
  <c r="GK88"/>
  <c r="GK90"/>
  <c r="GK91" s="1"/>
  <c r="GK89"/>
  <c r="EW89"/>
  <c r="EW90"/>
  <c r="EW91" s="1"/>
  <c r="EW88"/>
  <c r="GF76"/>
  <c r="GF77" s="1"/>
  <c r="GF75"/>
  <c r="GF74"/>
  <c r="FW61"/>
  <c r="FW62" s="1"/>
  <c r="FW59"/>
  <c r="FW60"/>
  <c r="FO46"/>
  <c r="FO47" s="1"/>
  <c r="FO45"/>
  <c r="GL31"/>
  <c r="GL32" s="1"/>
  <c r="GL28"/>
  <c r="GL29"/>
  <c r="FF31"/>
  <c r="FF32" s="1"/>
  <c r="FF28"/>
  <c r="FF29"/>
  <c r="GK16"/>
  <c r="GK17" s="1"/>
  <c r="GK15"/>
  <c r="GK14"/>
  <c r="FI16"/>
  <c r="FI17" s="1"/>
  <c r="FI15"/>
  <c r="FI14"/>
  <c r="FE31"/>
  <c r="FE32" s="1"/>
  <c r="FE29"/>
  <c r="FE28"/>
  <c r="FP76"/>
  <c r="FP77" s="1"/>
  <c r="FP75"/>
  <c r="FP74"/>
  <c r="EZ76"/>
  <c r="EZ77" s="1"/>
  <c r="EZ75"/>
  <c r="EZ74"/>
  <c r="FD14"/>
  <c r="FD16"/>
  <c r="FD17" s="1"/>
  <c r="FD15"/>
  <c r="GE14"/>
  <c r="GE15"/>
  <c r="GE16"/>
  <c r="GE17" s="1"/>
  <c r="FR16"/>
  <c r="FR17" s="1"/>
  <c r="FR15"/>
  <c r="FR14"/>
  <c r="FO133"/>
  <c r="FO134" s="1"/>
  <c r="FO132"/>
  <c r="FO131"/>
  <c r="GB133"/>
  <c r="GB134" s="1"/>
  <c r="GB132"/>
  <c r="GB131"/>
  <c r="FL133"/>
  <c r="FL134" s="1"/>
  <c r="FL132"/>
  <c r="FL131"/>
  <c r="FD133"/>
  <c r="FD134" s="1"/>
  <c r="FD132"/>
  <c r="FD131"/>
  <c r="GA133"/>
  <c r="GA134" s="1"/>
  <c r="GA132"/>
  <c r="GA131"/>
  <c r="FR132"/>
  <c r="FR131"/>
  <c r="FR133"/>
  <c r="FR134" s="1"/>
  <c r="EW119"/>
  <c r="EW120" s="1"/>
  <c r="EW118"/>
  <c r="EW117"/>
  <c r="FZ132"/>
  <c r="FZ131"/>
  <c r="FZ133"/>
  <c r="FZ134" s="1"/>
  <c r="FF132"/>
  <c r="FF131"/>
  <c r="FF133"/>
  <c r="FF134" s="1"/>
  <c r="GD119"/>
  <c r="GD120" s="1"/>
  <c r="GD118"/>
  <c r="GD117"/>
  <c r="FF119"/>
  <c r="FF120" s="1"/>
  <c r="FF118"/>
  <c r="FF117"/>
  <c r="GF119"/>
  <c r="GF120" s="1"/>
  <c r="GF117"/>
  <c r="GF118"/>
  <c r="FP119"/>
  <c r="FP120" s="1"/>
  <c r="FP117"/>
  <c r="FP118"/>
  <c r="FH119"/>
  <c r="FH120" s="1"/>
  <c r="FH118"/>
  <c r="FH117"/>
  <c r="EZ119"/>
  <c r="EZ120" s="1"/>
  <c r="EZ117"/>
  <c r="EZ118"/>
  <c r="GC119"/>
  <c r="GC120" s="1"/>
  <c r="GC118"/>
  <c r="GC117"/>
  <c r="FA119"/>
  <c r="FA120" s="1"/>
  <c r="FA118"/>
  <c r="FA117"/>
  <c r="GG102"/>
  <c r="GG103"/>
  <c r="GG104"/>
  <c r="GG105" s="1"/>
  <c r="FM102"/>
  <c r="FM103"/>
  <c r="FM104"/>
  <c r="FM105" s="1"/>
  <c r="EW102"/>
  <c r="EW103"/>
  <c r="EW104"/>
  <c r="EW105" s="1"/>
  <c r="FL103"/>
  <c r="FL104"/>
  <c r="FL105" s="1"/>
  <c r="FL102"/>
  <c r="FZ102"/>
  <c r="FZ104"/>
  <c r="FZ105" s="1"/>
  <c r="FZ103"/>
  <c r="GL102"/>
  <c r="GL104"/>
  <c r="GL105" s="1"/>
  <c r="GL103"/>
  <c r="FF102"/>
  <c r="FF104"/>
  <c r="FF105" s="1"/>
  <c r="FF103"/>
  <c r="FH89"/>
  <c r="FH90"/>
  <c r="FH91" s="1"/>
  <c r="FH88"/>
  <c r="GG76"/>
  <c r="GG77" s="1"/>
  <c r="GG74"/>
  <c r="GG75"/>
  <c r="FG104"/>
  <c r="FG105" s="1"/>
  <c r="FG103"/>
  <c r="FG102"/>
  <c r="FL90"/>
  <c r="FL91" s="1"/>
  <c r="FL89"/>
  <c r="FL88"/>
  <c r="FJ74"/>
  <c r="FJ75"/>
  <c r="FJ76"/>
  <c r="FJ77" s="1"/>
  <c r="GE89"/>
  <c r="GE88"/>
  <c r="GE90"/>
  <c r="GE91" s="1"/>
  <c r="FO89"/>
  <c r="FO88"/>
  <c r="FO90"/>
  <c r="FO91" s="1"/>
  <c r="FJ90"/>
  <c r="FJ91" s="1"/>
  <c r="FJ88"/>
  <c r="FJ89"/>
  <c r="EY89"/>
  <c r="EY88"/>
  <c r="EY90"/>
  <c r="EY91" s="1"/>
  <c r="FI75"/>
  <c r="FI74"/>
  <c r="FI76"/>
  <c r="FI77" s="1"/>
  <c r="GD60"/>
  <c r="GD61"/>
  <c r="GD62" s="1"/>
  <c r="GD59"/>
  <c r="FH61"/>
  <c r="FH62" s="1"/>
  <c r="FH59"/>
  <c r="FH60"/>
  <c r="GA46"/>
  <c r="GA47" s="1"/>
  <c r="GA45"/>
  <c r="GE29"/>
  <c r="GE28"/>
  <c r="GE31"/>
  <c r="GE32" s="1"/>
  <c r="FG31"/>
  <c r="FG32" s="1"/>
  <c r="FG28"/>
  <c r="FG29"/>
  <c r="FC14"/>
  <c r="FC16"/>
  <c r="FC17" s="1"/>
  <c r="FC15"/>
  <c r="FI60"/>
  <c r="FI61"/>
  <c r="FI62" s="1"/>
  <c r="FI59"/>
  <c r="FO61"/>
  <c r="FO62" s="1"/>
  <c r="FO59"/>
  <c r="FO60"/>
  <c r="FG46"/>
  <c r="FG47" s="1"/>
  <c r="FG45"/>
  <c r="AW55"/>
  <c r="CT54"/>
  <c r="FQ46"/>
  <c r="FQ47" s="1"/>
  <c r="FQ45"/>
  <c r="EW46"/>
  <c r="EW47" s="1"/>
  <c r="EW45"/>
  <c r="GG88"/>
  <c r="GG90"/>
  <c r="GG91" s="1"/>
  <c r="GG89"/>
  <c r="FI88"/>
  <c r="FI89"/>
  <c r="FI90"/>
  <c r="FI91" s="1"/>
  <c r="GB61"/>
  <c r="GB62" s="1"/>
  <c r="GB59"/>
  <c r="GB60"/>
  <c r="GE46"/>
  <c r="GE47" s="1"/>
  <c r="GE45"/>
  <c r="FJ28"/>
  <c r="FJ31"/>
  <c r="FJ32" s="1"/>
  <c r="FJ29"/>
  <c r="FU16"/>
  <c r="FU17" s="1"/>
  <c r="FU15"/>
  <c r="FU14"/>
  <c r="FN46"/>
  <c r="FN47" s="1"/>
  <c r="FN45"/>
  <c r="FU31"/>
  <c r="FU32" s="1"/>
  <c r="FU29"/>
  <c r="FU28"/>
  <c r="GB76"/>
  <c r="GB77" s="1"/>
  <c r="GB74"/>
  <c r="GB75"/>
  <c r="FL76"/>
  <c r="FL77" s="1"/>
  <c r="FL74"/>
  <c r="FL75"/>
  <c r="GA14"/>
  <c r="GA16"/>
  <c r="GA17" s="1"/>
  <c r="GA15"/>
  <c r="FS14"/>
  <c r="FS16"/>
  <c r="FS17" s="1"/>
  <c r="FS15"/>
  <c r="FN16"/>
  <c r="FN17" s="1"/>
  <c r="FN15"/>
  <c r="FN14"/>
  <c r="ED129"/>
  <c r="FN132"/>
  <c r="DH114"/>
  <c r="FC117"/>
  <c r="GE117"/>
  <c r="FT88"/>
  <c r="EY75"/>
  <c r="GI102"/>
  <c r="DW85"/>
  <c r="GA74"/>
  <c r="EA29"/>
  <c r="GA61"/>
  <c r="GA62" s="1"/>
  <c r="FR28"/>
  <c r="FM14"/>
  <c r="FK16"/>
  <c r="FK17" s="1"/>
  <c r="GH14"/>
  <c r="EE129"/>
  <c r="DK129"/>
  <c r="DP129"/>
  <c r="CZ129"/>
  <c r="DN129"/>
  <c r="CX129"/>
  <c r="EK114"/>
  <c r="DQ114"/>
  <c r="DA114"/>
  <c r="DZ114"/>
  <c r="DF114"/>
  <c r="FN133"/>
  <c r="FN134" s="1"/>
  <c r="EF114"/>
  <c r="DL114"/>
  <c r="CV114"/>
  <c r="FI131"/>
  <c r="FW133"/>
  <c r="FW134" s="1"/>
  <c r="FS119"/>
  <c r="FS120" s="1"/>
  <c r="GE119"/>
  <c r="GE120" s="1"/>
  <c r="DV114"/>
  <c r="DD100"/>
  <c r="FK119"/>
  <c r="FK120" s="1"/>
  <c r="EG100"/>
  <c r="FW119"/>
  <c r="FW120" s="1"/>
  <c r="DC100"/>
  <c r="DQ100"/>
  <c r="FO117"/>
  <c r="EY118"/>
  <c r="EA85"/>
  <c r="CW85"/>
  <c r="EH100"/>
  <c r="DZ100"/>
  <c r="DS100"/>
  <c r="GB103"/>
  <c r="FT90"/>
  <c r="FT91" s="1"/>
  <c r="EK85"/>
  <c r="FY76"/>
  <c r="FY77" s="1"/>
  <c r="DS71"/>
  <c r="CX71"/>
  <c r="GD104"/>
  <c r="GD105" s="1"/>
  <c r="FU59"/>
  <c r="GI74"/>
  <c r="FK75"/>
  <c r="EB57"/>
  <c r="DW57"/>
  <c r="FB46"/>
  <c r="FB47" s="1"/>
  <c r="EZ89"/>
  <c r="FS76"/>
  <c r="FS77" s="1"/>
  <c r="DA57"/>
  <c r="GJ88"/>
  <c r="FD89"/>
  <c r="EY76"/>
  <c r="EY77" s="1"/>
  <c r="DP85"/>
  <c r="DD85"/>
  <c r="FT75"/>
  <c r="GF61"/>
  <c r="GF62" s="1"/>
  <c r="FK60"/>
  <c r="FP60"/>
  <c r="DC57"/>
  <c r="EE29"/>
  <c r="DH29"/>
  <c r="FH104"/>
  <c r="FH105" s="1"/>
  <c r="FP88"/>
  <c r="FG76"/>
  <c r="FG77" s="1"/>
  <c r="DV71"/>
  <c r="DG71"/>
  <c r="GL59"/>
  <c r="GA59"/>
  <c r="FF59"/>
  <c r="EZ61"/>
  <c r="EZ62" s="1"/>
  <c r="FM16"/>
  <c r="FM17" s="1"/>
  <c r="EW16"/>
  <c r="EW17" s="1"/>
  <c r="GH60"/>
  <c r="FG60"/>
  <c r="FB61"/>
  <c r="FB62" s="1"/>
  <c r="FP15"/>
  <c r="GJ14"/>
  <c r="GD14"/>
  <c r="ED15"/>
  <c r="EX16"/>
  <c r="EX17" s="1"/>
  <c r="FH16"/>
  <c r="FH17" s="1"/>
  <c r="FJ16"/>
  <c r="FJ17" s="1"/>
  <c r="FK15"/>
  <c r="FX14"/>
  <c r="FZ14"/>
  <c r="FB15"/>
  <c r="EZ16"/>
  <c r="EZ17" s="1"/>
  <c r="FC133"/>
  <c r="FC134" s="1"/>
  <c r="FC132"/>
  <c r="FC131"/>
  <c r="FR119"/>
  <c r="FR120" s="1"/>
  <c r="FR118"/>
  <c r="FR117"/>
  <c r="FQ119"/>
  <c r="FQ120" s="1"/>
  <c r="FQ118"/>
  <c r="FQ117"/>
  <c r="GL132"/>
  <c r="GL131"/>
  <c r="GL133"/>
  <c r="GL134" s="1"/>
  <c r="FI102"/>
  <c r="FI103"/>
  <c r="FI104"/>
  <c r="FI105" s="1"/>
  <c r="GJ103"/>
  <c r="GJ104"/>
  <c r="GJ105" s="1"/>
  <c r="GJ102"/>
  <c r="FU75"/>
  <c r="FU76"/>
  <c r="FU77" s="1"/>
  <c r="FU74"/>
  <c r="FK104"/>
  <c r="FK105" s="1"/>
  <c r="FK103"/>
  <c r="FK102"/>
  <c r="AZ101"/>
  <c r="EX92"/>
  <c r="CW89"/>
  <c r="CW100" s="1"/>
  <c r="FS89"/>
  <c r="FS90"/>
  <c r="FS91" s="1"/>
  <c r="FS88"/>
  <c r="FC89"/>
  <c r="FC90"/>
  <c r="FC91" s="1"/>
  <c r="FC88"/>
  <c r="FC61"/>
  <c r="FC62" s="1"/>
  <c r="FC59"/>
  <c r="FC60"/>
  <c r="FP46"/>
  <c r="FP47" s="1"/>
  <c r="FP45"/>
  <c r="FS46"/>
  <c r="FS47" s="1"/>
  <c r="FS45"/>
  <c r="FU131"/>
  <c r="FU133"/>
  <c r="FU134" s="1"/>
  <c r="FU132"/>
  <c r="FA131"/>
  <c r="FA133"/>
  <c r="FA134" s="1"/>
  <c r="FA132"/>
  <c r="GH132"/>
  <c r="GH131"/>
  <c r="GH133"/>
  <c r="GH134" s="1"/>
  <c r="FM119"/>
  <c r="FM120" s="1"/>
  <c r="FM118"/>
  <c r="FM117"/>
  <c r="FY131"/>
  <c r="FY133"/>
  <c r="FY134" s="1"/>
  <c r="FY132"/>
  <c r="FJ132"/>
  <c r="FJ131"/>
  <c r="FJ133"/>
  <c r="FJ134" s="1"/>
  <c r="GH119"/>
  <c r="GH120" s="1"/>
  <c r="GH118"/>
  <c r="GH117"/>
  <c r="FJ119"/>
  <c r="FJ120" s="1"/>
  <c r="FJ118"/>
  <c r="FJ117"/>
  <c r="GK119"/>
  <c r="GK120" s="1"/>
  <c r="GK118"/>
  <c r="GK117"/>
  <c r="FE119"/>
  <c r="FE120" s="1"/>
  <c r="FE118"/>
  <c r="FE117"/>
  <c r="GK102"/>
  <c r="GK103"/>
  <c r="GK104"/>
  <c r="GK105" s="1"/>
  <c r="FQ102"/>
  <c r="FQ103"/>
  <c r="FQ104"/>
  <c r="FQ105" s="1"/>
  <c r="FA102"/>
  <c r="FA103"/>
  <c r="FA104"/>
  <c r="FA105" s="1"/>
  <c r="FS104"/>
  <c r="FS105" s="1"/>
  <c r="FS103"/>
  <c r="FS102"/>
  <c r="GH102"/>
  <c r="GH104"/>
  <c r="GH105" s="1"/>
  <c r="GH103"/>
  <c r="EH83"/>
  <c r="GI87"/>
  <c r="FY102"/>
  <c r="FY103"/>
  <c r="FY104"/>
  <c r="FY105" s="1"/>
  <c r="GF103"/>
  <c r="GF104"/>
  <c r="GF105" s="1"/>
  <c r="GF102"/>
  <c r="EZ103"/>
  <c r="EZ104"/>
  <c r="EZ105" s="1"/>
  <c r="EZ102"/>
  <c r="GB90"/>
  <c r="GB91" s="1"/>
  <c r="GB89"/>
  <c r="GB88"/>
  <c r="FA76"/>
  <c r="FA77" s="1"/>
  <c r="FA74"/>
  <c r="FA75"/>
  <c r="FA46"/>
  <c r="FA47" s="1"/>
  <c r="FA45"/>
  <c r="FT103"/>
  <c r="FT104"/>
  <c r="FT105" s="1"/>
  <c r="FT102"/>
  <c r="GF88"/>
  <c r="GF90"/>
  <c r="GF91" s="1"/>
  <c r="GF89"/>
  <c r="GH74"/>
  <c r="GH76"/>
  <c r="GH77" s="1"/>
  <c r="GH75"/>
  <c r="FN74"/>
  <c r="FN75"/>
  <c r="FN76"/>
  <c r="FN77" s="1"/>
  <c r="EX74"/>
  <c r="EX75"/>
  <c r="EX76"/>
  <c r="EX77" s="1"/>
  <c r="AW69"/>
  <c r="CT68"/>
  <c r="EW71"/>
  <c r="GL90"/>
  <c r="GL91" s="1"/>
  <c r="GL88"/>
  <c r="GL89"/>
  <c r="FZ90"/>
  <c r="FZ91" s="1"/>
  <c r="FZ88"/>
  <c r="FZ89"/>
  <c r="FK89"/>
  <c r="FK88"/>
  <c r="FK90"/>
  <c r="FK91" s="1"/>
  <c r="FF90"/>
  <c r="FF91" s="1"/>
  <c r="FF88"/>
  <c r="FF89"/>
  <c r="FM76"/>
  <c r="FM77" s="1"/>
  <c r="FM74"/>
  <c r="FM75"/>
  <c r="EW74"/>
  <c r="EW75"/>
  <c r="GI61"/>
  <c r="GI62" s="1"/>
  <c r="GI59"/>
  <c r="GI60"/>
  <c r="FN60"/>
  <c r="FN61"/>
  <c r="FN62" s="1"/>
  <c r="FN59"/>
  <c r="GF46"/>
  <c r="GF47" s="1"/>
  <c r="GF45"/>
  <c r="EZ46"/>
  <c r="EZ47" s="1"/>
  <c r="EZ45"/>
  <c r="GI28"/>
  <c r="GI31"/>
  <c r="GI32" s="1"/>
  <c r="GI29"/>
  <c r="FO28"/>
  <c r="FO31"/>
  <c r="FO32" s="1"/>
  <c r="FO29"/>
  <c r="FD29"/>
  <c r="FD31"/>
  <c r="FD32" s="1"/>
  <c r="FD28"/>
  <c r="FO14"/>
  <c r="FO15"/>
  <c r="FO16"/>
  <c r="FO17" s="1"/>
  <c r="GK60"/>
  <c r="GK61"/>
  <c r="GK62" s="1"/>
  <c r="GK59"/>
  <c r="FE60"/>
  <c r="FE61"/>
  <c r="FE62" s="1"/>
  <c r="FE59"/>
  <c r="GG46"/>
  <c r="GG47" s="1"/>
  <c r="GG45"/>
  <c r="FZ60"/>
  <c r="FZ61"/>
  <c r="FZ62" s="1"/>
  <c r="FZ59"/>
  <c r="EY61"/>
  <c r="EY62" s="1"/>
  <c r="EY59"/>
  <c r="EY60"/>
  <c r="FR46"/>
  <c r="FR47" s="1"/>
  <c r="FR45"/>
  <c r="EA41"/>
  <c r="GB42"/>
  <c r="CD44"/>
  <c r="FQ88"/>
  <c r="FQ90"/>
  <c r="FQ91" s="1"/>
  <c r="FQ89"/>
  <c r="FE88"/>
  <c r="FE90"/>
  <c r="FE91" s="1"/>
  <c r="FE89"/>
  <c r="GJ46"/>
  <c r="GJ47" s="1"/>
  <c r="GJ45"/>
  <c r="GD28"/>
  <c r="GD29"/>
  <c r="GD31"/>
  <c r="GD32" s="1"/>
  <c r="GC16"/>
  <c r="GC17" s="1"/>
  <c r="GC15"/>
  <c r="GC14"/>
  <c r="FA16"/>
  <c r="FA17" s="1"/>
  <c r="FA15"/>
  <c r="FA14"/>
  <c r="GI46"/>
  <c r="GI47" s="1"/>
  <c r="GI45"/>
  <c r="GC31"/>
  <c r="GC32" s="1"/>
  <c r="GC29"/>
  <c r="GC28"/>
  <c r="FH76"/>
  <c r="FH77" s="1"/>
  <c r="FH74"/>
  <c r="FH75"/>
  <c r="GB14"/>
  <c r="GB16"/>
  <c r="GB17" s="1"/>
  <c r="GB15"/>
  <c r="EB114"/>
  <c r="FY118"/>
  <c r="FT117"/>
  <c r="CZ57"/>
  <c r="EI129"/>
  <c r="DO129"/>
  <c r="CY129"/>
  <c r="DW129"/>
  <c r="DS129"/>
  <c r="DB129"/>
  <c r="DX114"/>
  <c r="DE114"/>
  <c r="ED114"/>
  <c r="DJ114"/>
  <c r="EJ114"/>
  <c r="DP114"/>
  <c r="CZ114"/>
  <c r="GC131"/>
  <c r="FI133"/>
  <c r="FI134" s="1"/>
  <c r="FW132"/>
  <c r="FS118"/>
  <c r="FC119"/>
  <c r="FC120" s="1"/>
  <c r="EK129"/>
  <c r="EB100"/>
  <c r="DH100"/>
  <c r="GI119"/>
  <c r="GI120" s="1"/>
  <c r="DG100"/>
  <c r="FW118"/>
  <c r="EE100"/>
  <c r="FU88"/>
  <c r="EY117"/>
  <c r="FT119"/>
  <c r="FT120" s="1"/>
  <c r="EG85"/>
  <c r="DG85"/>
  <c r="DN100"/>
  <c r="DF100"/>
  <c r="DV85"/>
  <c r="FB132"/>
  <c r="GB104"/>
  <c r="GB105" s="1"/>
  <c r="FB102"/>
  <c r="DZ71"/>
  <c r="DF71"/>
  <c r="FR104"/>
  <c r="FR105" s="1"/>
  <c r="FJ102"/>
  <c r="DI29"/>
  <c r="EW15"/>
  <c r="FC76"/>
  <c r="FC77" s="1"/>
  <c r="FK76"/>
  <c r="FK77" s="1"/>
  <c r="DH57"/>
  <c r="FO104"/>
  <c r="FO105" s="1"/>
  <c r="FY75"/>
  <c r="GJ89"/>
  <c r="FO75"/>
  <c r="GI104"/>
  <c r="GI105" s="1"/>
  <c r="EB85"/>
  <c r="DL85"/>
  <c r="CZ85"/>
  <c r="GA75"/>
  <c r="FC75"/>
  <c r="EI71"/>
  <c r="GF59"/>
  <c r="AW58"/>
  <c r="FR29"/>
  <c r="EI29"/>
  <c r="DN29"/>
  <c r="FP90"/>
  <c r="FP91" s="1"/>
  <c r="GE75"/>
  <c r="DC71"/>
  <c r="FP61"/>
  <c r="FP62" s="1"/>
  <c r="GH61"/>
  <c r="GH62" s="1"/>
  <c r="FR60"/>
  <c r="FY14"/>
  <c r="GF14"/>
  <c r="GJ16"/>
  <c r="GJ17" s="1"/>
  <c r="GL16"/>
  <c r="GL17" s="1"/>
  <c r="FX89"/>
  <c r="DZ15"/>
  <c r="FA31"/>
  <c r="FA32" s="1"/>
  <c r="FJ15"/>
  <c r="FX16"/>
  <c r="FX17" s="1"/>
  <c r="GH16"/>
  <c r="GH17" s="1"/>
  <c r="CK130"/>
  <c r="GI121"/>
  <c r="EH118"/>
  <c r="EH129" s="1"/>
  <c r="GD132"/>
  <c r="GD131"/>
  <c r="GD133"/>
  <c r="GD134" s="1"/>
  <c r="FN102"/>
  <c r="FN104"/>
  <c r="FN105" s="1"/>
  <c r="FN103"/>
  <c r="FP103"/>
  <c r="FP104"/>
  <c r="FP105" s="1"/>
  <c r="FP102"/>
  <c r="FW89"/>
  <c r="FW90"/>
  <c r="FW91" s="1"/>
  <c r="FW88"/>
  <c r="GI89"/>
  <c r="GI90"/>
  <c r="GI91" s="1"/>
  <c r="GI88"/>
  <c r="FN90"/>
  <c r="FN91" s="1"/>
  <c r="FN89"/>
  <c r="FN88"/>
  <c r="EX90"/>
  <c r="EX91" s="1"/>
  <c r="EX89"/>
  <c r="EX88"/>
  <c r="FC28"/>
  <c r="FC29"/>
  <c r="FC31"/>
  <c r="FC32" s="1"/>
  <c r="GC60"/>
  <c r="GC61"/>
  <c r="GC62" s="1"/>
  <c r="GC59"/>
  <c r="FM60"/>
  <c r="FM61"/>
  <c r="FM62" s="1"/>
  <c r="FM59"/>
  <c r="GK46"/>
  <c r="GK47" s="1"/>
  <c r="GK45"/>
  <c r="GF31"/>
  <c r="GF32" s="1"/>
  <c r="GF29"/>
  <c r="GF28"/>
  <c r="GE133"/>
  <c r="GE134" s="1"/>
  <c r="GE132"/>
  <c r="GE131"/>
  <c r="EY133"/>
  <c r="EY134" s="1"/>
  <c r="EY132"/>
  <c r="EY131"/>
  <c r="GF133"/>
  <c r="GF134" s="1"/>
  <c r="GF132"/>
  <c r="GF131"/>
  <c r="FP133"/>
  <c r="FP134" s="1"/>
  <c r="FP132"/>
  <c r="FP131"/>
  <c r="FH133"/>
  <c r="FH134" s="1"/>
  <c r="FH132"/>
  <c r="FH131"/>
  <c r="EZ133"/>
  <c r="EZ134" s="1"/>
  <c r="EZ132"/>
  <c r="EZ131"/>
  <c r="FK133"/>
  <c r="FK134" s="1"/>
  <c r="FK132"/>
  <c r="FK131"/>
  <c r="FX133"/>
  <c r="FX134" s="1"/>
  <c r="FX132"/>
  <c r="FX131"/>
  <c r="FU119"/>
  <c r="FU120" s="1"/>
  <c r="FU118"/>
  <c r="FU117"/>
  <c r="FS133"/>
  <c r="FS134" s="1"/>
  <c r="FS132"/>
  <c r="FS131"/>
  <c r="GL119"/>
  <c r="GL120" s="1"/>
  <c r="GL118"/>
  <c r="GL117"/>
  <c r="FN119"/>
  <c r="FN120" s="1"/>
  <c r="FN118"/>
  <c r="FN117"/>
  <c r="EX119"/>
  <c r="EX120" s="1"/>
  <c r="EX118"/>
  <c r="EX117"/>
  <c r="GG131"/>
  <c r="GG133"/>
  <c r="GG134" s="1"/>
  <c r="GG132"/>
  <c r="GJ118"/>
  <c r="GJ117"/>
  <c r="GJ119"/>
  <c r="GJ120" s="1"/>
  <c r="GB119"/>
  <c r="GB120" s="1"/>
  <c r="GB117"/>
  <c r="GB118"/>
  <c r="FL119"/>
  <c r="FL120" s="1"/>
  <c r="FL117"/>
  <c r="FL118"/>
  <c r="FD119"/>
  <c r="FD120" s="1"/>
  <c r="FD118"/>
  <c r="FD117"/>
  <c r="FI118"/>
  <c r="FI117"/>
  <c r="FI119"/>
  <c r="FI120" s="1"/>
  <c r="FE102"/>
  <c r="FE103"/>
  <c r="FE104"/>
  <c r="FE105" s="1"/>
  <c r="FX103"/>
  <c r="FX104"/>
  <c r="FX105" s="1"/>
  <c r="FX102"/>
  <c r="FW104"/>
  <c r="FW105" s="1"/>
  <c r="FW103"/>
  <c r="FW102"/>
  <c r="FQ76"/>
  <c r="FQ77" s="1"/>
  <c r="FQ74"/>
  <c r="FQ75"/>
  <c r="FE46"/>
  <c r="FE47" s="1"/>
  <c r="FE45"/>
  <c r="GE104"/>
  <c r="GE105" s="1"/>
  <c r="GE103"/>
  <c r="GE102"/>
  <c r="FU102"/>
  <c r="FU103"/>
  <c r="FU104"/>
  <c r="FU105" s="1"/>
  <c r="FC104"/>
  <c r="FC105" s="1"/>
  <c r="FC103"/>
  <c r="FC102"/>
  <c r="GL74"/>
  <c r="GL76"/>
  <c r="GL77" s="1"/>
  <c r="GL75"/>
  <c r="FR74"/>
  <c r="FR76"/>
  <c r="FR77" s="1"/>
  <c r="FR75"/>
  <c r="FB74"/>
  <c r="FB76"/>
  <c r="FB77" s="1"/>
  <c r="FB75"/>
  <c r="FX76"/>
  <c r="FX77" s="1"/>
  <c r="FX74"/>
  <c r="FX75"/>
  <c r="GH90"/>
  <c r="GH91" s="1"/>
  <c r="GH89"/>
  <c r="GH88"/>
  <c r="FY88"/>
  <c r="FY89"/>
  <c r="FY90"/>
  <c r="FY91" s="1"/>
  <c r="FR90"/>
  <c r="FR91" s="1"/>
  <c r="FR89"/>
  <c r="FR88"/>
  <c r="FG89"/>
  <c r="FG90"/>
  <c r="FG91" s="1"/>
  <c r="FG88"/>
  <c r="FB90"/>
  <c r="FB91" s="1"/>
  <c r="FB89"/>
  <c r="FB88"/>
  <c r="FW75"/>
  <c r="FW74"/>
  <c r="FW76"/>
  <c r="FW77" s="1"/>
  <c r="FS61"/>
  <c r="FS62" s="1"/>
  <c r="FS59"/>
  <c r="FS60"/>
  <c r="EX60"/>
  <c r="EX61"/>
  <c r="EX62" s="1"/>
  <c r="EX59"/>
  <c r="FF46"/>
  <c r="FF47" s="1"/>
  <c r="FF45"/>
  <c r="FS28"/>
  <c r="FS31"/>
  <c r="FS32" s="1"/>
  <c r="FS29"/>
  <c r="FP31"/>
  <c r="FP32" s="1"/>
  <c r="FP29"/>
  <c r="FP28"/>
  <c r="GG60"/>
  <c r="GG61"/>
  <c r="GG62" s="1"/>
  <c r="GG59"/>
  <c r="FQ60"/>
  <c r="FQ61"/>
  <c r="FQ62" s="1"/>
  <c r="FQ59"/>
  <c r="FA60"/>
  <c r="FA61"/>
  <c r="FA62" s="1"/>
  <c r="FA59"/>
  <c r="GE61"/>
  <c r="GE62" s="1"/>
  <c r="GE59"/>
  <c r="GE60"/>
  <c r="FD61"/>
  <c r="FD62" s="1"/>
  <c r="FD59"/>
  <c r="FD60"/>
  <c r="GB46"/>
  <c r="GB47" s="1"/>
  <c r="GB45"/>
  <c r="FX31"/>
  <c r="FX32" s="1"/>
  <c r="FX29"/>
  <c r="FX28"/>
  <c r="FG14"/>
  <c r="FG15"/>
  <c r="FG16"/>
  <c r="FG17" s="1"/>
  <c r="FH46"/>
  <c r="FH47" s="1"/>
  <c r="FH45"/>
  <c r="FI31"/>
  <c r="FI32" s="1"/>
  <c r="FI29"/>
  <c r="FI28"/>
  <c r="FY60"/>
  <c r="FY61"/>
  <c r="FY62" s="1"/>
  <c r="FY59"/>
  <c r="FY46"/>
  <c r="FY47" s="1"/>
  <c r="FY45"/>
  <c r="FM46"/>
  <c r="FM47" s="1"/>
  <c r="FM45"/>
  <c r="GC88"/>
  <c r="GC89"/>
  <c r="GC90"/>
  <c r="GC91" s="1"/>
  <c r="FM88"/>
  <c r="FM89"/>
  <c r="FM90"/>
  <c r="FM91" s="1"/>
  <c r="FA88"/>
  <c r="FA90"/>
  <c r="FA91" s="1"/>
  <c r="FA89"/>
  <c r="GJ76"/>
  <c r="GJ77" s="1"/>
  <c r="GJ75"/>
  <c r="GJ74"/>
  <c r="GK75"/>
  <c r="GK76"/>
  <c r="GK77" s="1"/>
  <c r="GK74"/>
  <c r="FL61"/>
  <c r="FL62" s="1"/>
  <c r="FL59"/>
  <c r="FL60"/>
  <c r="FD46"/>
  <c r="FD47" s="1"/>
  <c r="FD45"/>
  <c r="GH28"/>
  <c r="GH31"/>
  <c r="GH32" s="1"/>
  <c r="GH29"/>
  <c r="FB28"/>
  <c r="FB31"/>
  <c r="FB32" s="1"/>
  <c r="FB29"/>
  <c r="GG16"/>
  <c r="GG17" s="1"/>
  <c r="GG15"/>
  <c r="GG14"/>
  <c r="FE16"/>
  <c r="FE17" s="1"/>
  <c r="FE15"/>
  <c r="FE14"/>
  <c r="GK31"/>
  <c r="GK32" s="1"/>
  <c r="GK29"/>
  <c r="GK28"/>
  <c r="FD76"/>
  <c r="FD77" s="1"/>
  <c r="FD75"/>
  <c r="FD74"/>
  <c r="FF4"/>
  <c r="DE4"/>
  <c r="DE15" s="1"/>
  <c r="BH16"/>
  <c r="GI14"/>
  <c r="GI16"/>
  <c r="GI17" s="1"/>
  <c r="GI15"/>
  <c r="DS114"/>
  <c r="DK100"/>
  <c r="CX100"/>
  <c r="DN71"/>
  <c r="DQ57"/>
  <c r="DV129"/>
  <c r="EB129"/>
  <c r="DH129"/>
  <c r="DZ129"/>
  <c r="DF129"/>
  <c r="DM129"/>
  <c r="DI114"/>
  <c r="FM132"/>
  <c r="EH114"/>
  <c r="DN114"/>
  <c r="CX114"/>
  <c r="GC132"/>
  <c r="DW114"/>
  <c r="DD114"/>
  <c r="DD116" s="1"/>
  <c r="DK114"/>
  <c r="CV100"/>
  <c r="DM100"/>
  <c r="DM85"/>
  <c r="EY92"/>
  <c r="DA85"/>
  <c r="ED71"/>
  <c r="DJ71"/>
  <c r="DE57"/>
  <c r="FM15"/>
  <c r="EJ57"/>
  <c r="EK57"/>
  <c r="FO76"/>
  <c r="FO77" s="1"/>
  <c r="EJ85"/>
  <c r="CV85"/>
  <c r="EE71"/>
  <c r="DV57"/>
  <c r="GC42"/>
  <c r="GC46" s="1"/>
  <c r="GC47" s="1"/>
  <c r="DS29"/>
  <c r="CZ29"/>
  <c r="DO71"/>
  <c r="CY71"/>
  <c r="EW56"/>
  <c r="FQ14"/>
  <c r="FY16"/>
  <c r="FY17" s="1"/>
  <c r="DM15"/>
  <c r="EY104" l="1"/>
  <c r="EY105" s="1"/>
  <c r="EY103"/>
  <c r="EY102"/>
  <c r="EW57"/>
  <c r="EW61" s="1"/>
  <c r="EW62" s="1"/>
  <c r="CT55"/>
  <c r="CT69"/>
  <c r="EW73"/>
  <c r="EW76" s="1"/>
  <c r="EW77" s="1"/>
  <c r="AW72"/>
  <c r="GD74"/>
  <c r="GD75"/>
  <c r="GD76"/>
  <c r="GD77" s="1"/>
  <c r="GI133"/>
  <c r="GI134" s="1"/>
  <c r="GI132"/>
  <c r="GI131"/>
  <c r="FF16"/>
  <c r="FF17" s="1"/>
  <c r="FF15"/>
  <c r="FF14"/>
  <c r="EX102"/>
  <c r="EX104"/>
  <c r="EX105" s="1"/>
  <c r="EX103"/>
  <c r="GC76"/>
  <c r="GC77" s="1"/>
  <c r="GC74"/>
  <c r="GC75"/>
  <c r="EL74"/>
  <c r="E29" i="28" l="1"/>
  <c r="E22" i="36"/>
  <c r="E21"/>
  <c r="E20"/>
  <c r="E19"/>
  <c r="E18"/>
  <c r="E17"/>
  <c r="E16"/>
  <c r="E15"/>
  <c r="E14"/>
  <c r="E13"/>
  <c r="E12"/>
  <c r="E11"/>
  <c r="E10"/>
  <c r="E9"/>
  <c r="F88" i="34"/>
  <c r="E88"/>
  <c r="F87"/>
  <c r="E87"/>
  <c r="F86"/>
  <c r="E86"/>
  <c r="F85"/>
  <c r="E85"/>
  <c r="F84"/>
  <c r="E84"/>
  <c r="F83"/>
  <c r="E83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T20"/>
  <c r="T19" s="1"/>
  <c r="S20"/>
  <c r="R20"/>
  <c r="Q20"/>
  <c r="P20"/>
  <c r="P19" s="1"/>
  <c r="O20"/>
  <c r="N20"/>
  <c r="M20"/>
  <c r="L20"/>
  <c r="L19" s="1"/>
  <c r="K20"/>
  <c r="J20"/>
  <c r="I20"/>
  <c r="H20"/>
  <c r="H19" s="1"/>
  <c r="G20"/>
  <c r="F20"/>
  <c r="E20"/>
  <c r="D20"/>
  <c r="D19" s="1"/>
  <c r="C20"/>
  <c r="S19"/>
  <c r="R19"/>
  <c r="Q19"/>
  <c r="O19"/>
  <c r="N19"/>
  <c r="M19"/>
  <c r="K19"/>
  <c r="J19"/>
  <c r="I19"/>
  <c r="G19"/>
  <c r="F19"/>
  <c r="E19"/>
  <c r="C19"/>
  <c r="T14"/>
  <c r="T37" s="1"/>
  <c r="T72" s="1"/>
  <c r="S14"/>
  <c r="R14"/>
  <c r="Q14"/>
  <c r="P14"/>
  <c r="P37" s="1"/>
  <c r="P72" s="1"/>
  <c r="O14"/>
  <c r="N14"/>
  <c r="M14"/>
  <c r="L14"/>
  <c r="L37" s="1"/>
  <c r="L72" s="1"/>
  <c r="K14"/>
  <c r="J14"/>
  <c r="I14"/>
  <c r="H14"/>
  <c r="H37" s="1"/>
  <c r="H72" s="1"/>
  <c r="G14"/>
  <c r="F14"/>
  <c r="E14"/>
  <c r="D14"/>
  <c r="D37" s="1"/>
  <c r="D72" s="1"/>
  <c r="C14"/>
  <c r="V10"/>
  <c r="T8"/>
  <c r="S8"/>
  <c r="S37" s="1"/>
  <c r="S72" s="1"/>
  <c r="R8"/>
  <c r="R37" s="1"/>
  <c r="R72" s="1"/>
  <c r="Q8"/>
  <c r="Q37" s="1"/>
  <c r="Q72" s="1"/>
  <c r="P8"/>
  <c r="O8"/>
  <c r="O37" s="1"/>
  <c r="O72" s="1"/>
  <c r="N8"/>
  <c r="N37" s="1"/>
  <c r="N72" s="1"/>
  <c r="M8"/>
  <c r="M37" s="1"/>
  <c r="M72" s="1"/>
  <c r="L8"/>
  <c r="K8"/>
  <c r="K37" s="1"/>
  <c r="K72" s="1"/>
  <c r="J8"/>
  <c r="J37" s="1"/>
  <c r="J72" s="1"/>
  <c r="I8"/>
  <c r="I37" s="1"/>
  <c r="I72" s="1"/>
  <c r="H8"/>
  <c r="G8"/>
  <c r="G37" s="1"/>
  <c r="G72" s="1"/>
  <c r="F8"/>
  <c r="F37" s="1"/>
  <c r="F72" s="1"/>
  <c r="E8"/>
  <c r="E37" s="1"/>
  <c r="E72" s="1"/>
  <c r="D8"/>
  <c r="C8"/>
  <c r="C37" s="1"/>
  <c r="C72" s="1"/>
  <c r="W7"/>
  <c r="T7"/>
  <c r="T71" s="1"/>
  <c r="S7"/>
  <c r="S71" s="1"/>
  <c r="R7"/>
  <c r="R71" s="1"/>
  <c r="Q7"/>
  <c r="Q71" s="1"/>
  <c r="P7"/>
  <c r="P71" s="1"/>
  <c r="O7"/>
  <c r="O71" s="1"/>
  <c r="N7"/>
  <c r="N39" s="1"/>
  <c r="M7"/>
  <c r="M71" s="1"/>
  <c r="L7"/>
  <c r="W8" s="1"/>
  <c r="K7"/>
  <c r="K71" s="1"/>
  <c r="J7"/>
  <c r="J71" s="1"/>
  <c r="I7"/>
  <c r="I71" s="1"/>
  <c r="H7"/>
  <c r="H71" s="1"/>
  <c r="G7"/>
  <c r="G71" s="1"/>
  <c r="F7"/>
  <c r="V8" s="1"/>
  <c r="E7"/>
  <c r="E71" s="1"/>
  <c r="D7"/>
  <c r="D71" s="1"/>
  <c r="C7"/>
  <c r="C71" s="1"/>
  <c r="N40" l="1"/>
  <c r="N73"/>
  <c r="N74" s="1"/>
  <c r="F39"/>
  <c r="R39"/>
  <c r="N71"/>
  <c r="V7"/>
  <c r="E39"/>
  <c r="I39"/>
  <c r="M39"/>
  <c r="Q39"/>
  <c r="F71"/>
  <c r="D39"/>
  <c r="H39"/>
  <c r="L39"/>
  <c r="P39"/>
  <c r="T39"/>
  <c r="L71"/>
  <c r="J39"/>
  <c r="C39"/>
  <c r="G39"/>
  <c r="K39"/>
  <c r="O39"/>
  <c r="S39"/>
  <c r="D40" l="1"/>
  <c r="D73"/>
  <c r="D74" s="1"/>
  <c r="K73"/>
  <c r="K74" s="1"/>
  <c r="K40"/>
  <c r="H73"/>
  <c r="H74" s="1"/>
  <c r="H40"/>
  <c r="M40"/>
  <c r="M73"/>
  <c r="M74" s="1"/>
  <c r="T73"/>
  <c r="T74" s="1"/>
  <c r="T40"/>
  <c r="R40"/>
  <c r="R73"/>
  <c r="R74" s="1"/>
  <c r="O73"/>
  <c r="O74" s="1"/>
  <c r="O40"/>
  <c r="J73"/>
  <c r="J74" s="1"/>
  <c r="J40"/>
  <c r="L73"/>
  <c r="L74" s="1"/>
  <c r="L40"/>
  <c r="Q40"/>
  <c r="Q73"/>
  <c r="Q74" s="1"/>
  <c r="G73"/>
  <c r="G74" s="1"/>
  <c r="G40"/>
  <c r="I40"/>
  <c r="I73"/>
  <c r="I74" s="1"/>
  <c r="S73"/>
  <c r="S74" s="1"/>
  <c r="S40"/>
  <c r="C73"/>
  <c r="C74" s="1"/>
  <c r="C40"/>
  <c r="P40"/>
  <c r="P73"/>
  <c r="P74" s="1"/>
  <c r="E40"/>
  <c r="E73"/>
  <c r="E74" s="1"/>
  <c r="F40"/>
  <c r="F73"/>
  <c r="F74" s="1"/>
  <c r="E33" i="29" l="1"/>
  <c r="E35" s="1"/>
  <c r="A13" i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U94" i="32" l="1"/>
  <c r="V94" s="1"/>
  <c r="M94"/>
  <c r="N94" s="1"/>
  <c r="U93"/>
  <c r="V93" s="1"/>
  <c r="M93"/>
  <c r="N93" s="1"/>
  <c r="U92"/>
  <c r="V92" s="1"/>
  <c r="M92"/>
  <c r="N92" s="1"/>
  <c r="U91"/>
  <c r="V91" s="1"/>
  <c r="M91"/>
  <c r="N91" s="1"/>
  <c r="U90"/>
  <c r="V90" s="1"/>
  <c r="M90"/>
  <c r="N90" s="1"/>
  <c r="U89"/>
  <c r="V89" s="1"/>
  <c r="M89"/>
  <c r="N89" s="1"/>
  <c r="U88"/>
  <c r="V88" s="1"/>
  <c r="M88"/>
  <c r="N88" s="1"/>
  <c r="U87"/>
  <c r="V87" s="1"/>
  <c r="M87"/>
  <c r="N87" s="1"/>
  <c r="U86"/>
  <c r="V86" s="1"/>
  <c r="M86"/>
  <c r="N86" s="1"/>
  <c r="U85"/>
  <c r="V85" s="1"/>
  <c r="M85"/>
  <c r="N85" s="1"/>
  <c r="U84"/>
  <c r="V84" s="1"/>
  <c r="M84"/>
  <c r="N84" s="1"/>
  <c r="U83"/>
  <c r="V83" s="1"/>
  <c r="M83"/>
  <c r="N83" s="1"/>
  <c r="V82"/>
  <c r="U82"/>
  <c r="M82"/>
  <c r="N82" s="1"/>
  <c r="U81"/>
  <c r="V81" s="1"/>
  <c r="M81"/>
  <c r="N81" s="1"/>
  <c r="U80"/>
  <c r="V80" s="1"/>
  <c r="M80"/>
  <c r="N80" s="1"/>
  <c r="U79"/>
  <c r="V79" s="1"/>
  <c r="M79"/>
  <c r="N79" s="1"/>
  <c r="U78"/>
  <c r="V78" s="1"/>
  <c r="M78"/>
  <c r="N78" s="1"/>
  <c r="U77"/>
  <c r="V77" s="1"/>
  <c r="M77"/>
  <c r="N77" s="1"/>
  <c r="U76"/>
  <c r="V76" s="1"/>
  <c r="M76"/>
  <c r="N76" s="1"/>
  <c r="V75"/>
  <c r="U75"/>
  <c r="M75"/>
  <c r="N75" s="1"/>
  <c r="AC74"/>
  <c r="AD74" s="1"/>
  <c r="U74"/>
  <c r="V74" s="1"/>
  <c r="M74"/>
  <c r="N74" s="1"/>
  <c r="AC73"/>
  <c r="AD73" s="1"/>
  <c r="U73"/>
  <c r="V73" s="1"/>
  <c r="M73"/>
  <c r="N73" s="1"/>
  <c r="AC72"/>
  <c r="AD72" s="1"/>
  <c r="U72"/>
  <c r="V72" s="1"/>
  <c r="M72"/>
  <c r="N72" s="1"/>
  <c r="AC71"/>
  <c r="AD71" s="1"/>
  <c r="U71"/>
  <c r="V71" s="1"/>
  <c r="M71"/>
  <c r="N71" s="1"/>
  <c r="AC70"/>
  <c r="AD70" s="1"/>
  <c r="U70"/>
  <c r="V70" s="1"/>
  <c r="N70"/>
  <c r="M70"/>
  <c r="AC69"/>
  <c r="AD69" s="1"/>
  <c r="U69"/>
  <c r="V69" s="1"/>
  <c r="M69"/>
  <c r="N69" s="1"/>
  <c r="AC68"/>
  <c r="AD68" s="1"/>
  <c r="U68"/>
  <c r="V68" s="1"/>
  <c r="N68"/>
  <c r="M68"/>
  <c r="AC67"/>
  <c r="AD67" s="1"/>
  <c r="U67"/>
  <c r="V67" s="1"/>
  <c r="M67"/>
  <c r="N67" s="1"/>
  <c r="AC66"/>
  <c r="AD66" s="1"/>
  <c r="U66"/>
  <c r="V66" s="1"/>
  <c r="M66"/>
  <c r="N66" s="1"/>
  <c r="AC65"/>
  <c r="AD65" s="1"/>
  <c r="U65"/>
  <c r="V65" s="1"/>
  <c r="M65"/>
  <c r="N65" s="1"/>
  <c r="AC64"/>
  <c r="AD64" s="1"/>
  <c r="U64"/>
  <c r="V64" s="1"/>
  <c r="N64"/>
  <c r="M64"/>
  <c r="AC63"/>
  <c r="AD63" s="1"/>
  <c r="U63"/>
  <c r="V63" s="1"/>
  <c r="M63"/>
  <c r="N63" s="1"/>
  <c r="AC62"/>
  <c r="AD62" s="1"/>
  <c r="U62"/>
  <c r="V62" s="1"/>
  <c r="M62"/>
  <c r="N62" s="1"/>
  <c r="AD61"/>
  <c r="AC61"/>
  <c r="U61"/>
  <c r="V61" s="1"/>
  <c r="N61"/>
  <c r="M61"/>
  <c r="AC60"/>
  <c r="AD60" s="1"/>
  <c r="U60"/>
  <c r="V60" s="1"/>
  <c r="M60"/>
  <c r="N60" s="1"/>
  <c r="AC59"/>
  <c r="AD59" s="1"/>
  <c r="U59"/>
  <c r="V59" s="1"/>
  <c r="M59"/>
  <c r="N59" s="1"/>
  <c r="AC58"/>
  <c r="AD58" s="1"/>
  <c r="U58"/>
  <c r="V58" s="1"/>
  <c r="M58"/>
  <c r="N58" s="1"/>
  <c r="AC57"/>
  <c r="AD57" s="1"/>
  <c r="U57"/>
  <c r="V57" s="1"/>
  <c r="M57"/>
  <c r="N57" s="1"/>
  <c r="AC56"/>
  <c r="AD56" s="1"/>
  <c r="U56"/>
  <c r="V56" s="1"/>
  <c r="M56"/>
  <c r="N56" s="1"/>
  <c r="AC55"/>
  <c r="AD55" s="1"/>
  <c r="U55"/>
  <c r="V55" s="1"/>
  <c r="M55"/>
  <c r="N55" s="1"/>
  <c r="AC54"/>
  <c r="AD54" s="1"/>
  <c r="U54"/>
  <c r="V54" s="1"/>
  <c r="M54"/>
  <c r="N54" s="1"/>
  <c r="E54"/>
  <c r="F54" s="1"/>
  <c r="AC53"/>
  <c r="AD53" s="1"/>
  <c r="U53"/>
  <c r="V53" s="1"/>
  <c r="M53"/>
  <c r="N53" s="1"/>
  <c r="E53"/>
  <c r="F53" s="1"/>
  <c r="AC52"/>
  <c r="AD52" s="1"/>
  <c r="U52"/>
  <c r="V52" s="1"/>
  <c r="M52"/>
  <c r="N52" s="1"/>
  <c r="E52"/>
  <c r="F52" s="1"/>
  <c r="AC51"/>
  <c r="AD51" s="1"/>
  <c r="U51"/>
  <c r="V51" s="1"/>
  <c r="M51"/>
  <c r="N51" s="1"/>
  <c r="E51"/>
  <c r="F51" s="1"/>
  <c r="AD50"/>
  <c r="AC50"/>
  <c r="U50"/>
  <c r="V50" s="1"/>
  <c r="M50"/>
  <c r="N50" s="1"/>
  <c r="E50"/>
  <c r="F50" s="1"/>
  <c r="AC49"/>
  <c r="AD49" s="1"/>
  <c r="U49"/>
  <c r="V49" s="1"/>
  <c r="M49"/>
  <c r="N49" s="1"/>
  <c r="F49"/>
  <c r="E49"/>
  <c r="AC48"/>
  <c r="AD48" s="1"/>
  <c r="U48"/>
  <c r="V48" s="1"/>
  <c r="M48"/>
  <c r="N48" s="1"/>
  <c r="E48"/>
  <c r="F48" s="1"/>
  <c r="AC47"/>
  <c r="AD47" s="1"/>
  <c r="U47"/>
  <c r="V47" s="1"/>
  <c r="M47"/>
  <c r="N47" s="1"/>
  <c r="E47"/>
  <c r="F47" s="1"/>
  <c r="AC46"/>
  <c r="AD46" s="1"/>
  <c r="U46"/>
  <c r="V46" s="1"/>
  <c r="M46"/>
  <c r="N46" s="1"/>
  <c r="E46"/>
  <c r="F46" s="1"/>
  <c r="AC45"/>
  <c r="AD45" s="1"/>
  <c r="U45"/>
  <c r="V45" s="1"/>
  <c r="M45"/>
  <c r="N45" s="1"/>
  <c r="F45"/>
  <c r="E45"/>
  <c r="AC44"/>
  <c r="AD44" s="1"/>
  <c r="U44"/>
  <c r="V44" s="1"/>
  <c r="M44"/>
  <c r="N44" s="1"/>
  <c r="E44"/>
  <c r="F44" s="1"/>
  <c r="AC43"/>
  <c r="AD43" s="1"/>
  <c r="U43"/>
  <c r="V43" s="1"/>
  <c r="M43"/>
  <c r="N43" s="1"/>
  <c r="E43"/>
  <c r="F43" s="1"/>
  <c r="AC42"/>
  <c r="AD42" s="1"/>
  <c r="U42"/>
  <c r="V42" s="1"/>
  <c r="M42"/>
  <c r="N42" s="1"/>
  <c r="E42"/>
  <c r="F42" s="1"/>
  <c r="AC41"/>
  <c r="AD41" s="1"/>
  <c r="U41"/>
  <c r="V41" s="1"/>
  <c r="M41"/>
  <c r="N41" s="1"/>
  <c r="E41"/>
  <c r="F41" s="1"/>
  <c r="AC40"/>
  <c r="AD40" s="1"/>
  <c r="U40"/>
  <c r="V40" s="1"/>
  <c r="M40"/>
  <c r="N40" s="1"/>
  <c r="E40"/>
  <c r="F40" s="1"/>
  <c r="AC39"/>
  <c r="AD39" s="1"/>
  <c r="U39"/>
  <c r="V39" s="1"/>
  <c r="M39"/>
  <c r="N39" s="1"/>
  <c r="E39"/>
  <c r="F39" s="1"/>
  <c r="AC38"/>
  <c r="AD38" s="1"/>
  <c r="U38"/>
  <c r="V38" s="1"/>
  <c r="M38"/>
  <c r="N38" s="1"/>
  <c r="E38"/>
  <c r="F38" s="1"/>
  <c r="AC37"/>
  <c r="AD37" s="1"/>
  <c r="U37"/>
  <c r="V37" s="1"/>
  <c r="M37"/>
  <c r="N37" s="1"/>
  <c r="E37"/>
  <c r="F37" s="1"/>
  <c r="AC36"/>
  <c r="AD36" s="1"/>
  <c r="U36"/>
  <c r="V36" s="1"/>
  <c r="M36"/>
  <c r="N36" s="1"/>
  <c r="E36"/>
  <c r="F36" s="1"/>
  <c r="AC35"/>
  <c r="AD35" s="1"/>
  <c r="U35"/>
  <c r="V35" s="1"/>
  <c r="M35"/>
  <c r="N35" s="1"/>
  <c r="E35"/>
  <c r="F35" s="1"/>
  <c r="AC34"/>
  <c r="AD34" s="1"/>
  <c r="U34"/>
  <c r="V34" s="1"/>
  <c r="M34"/>
  <c r="N34" s="1"/>
  <c r="E34"/>
  <c r="F34" s="1"/>
  <c r="AC33"/>
  <c r="AD33" s="1"/>
  <c r="U33"/>
  <c r="V33" s="1"/>
  <c r="M33"/>
  <c r="N33" s="1"/>
  <c r="E33"/>
  <c r="F33" s="1"/>
  <c r="AC32"/>
  <c r="AD32" s="1"/>
  <c r="U32"/>
  <c r="V32" s="1"/>
  <c r="M32"/>
  <c r="N32" s="1"/>
  <c r="E32"/>
  <c r="F32" s="1"/>
  <c r="AD31"/>
  <c r="AC31"/>
  <c r="U31"/>
  <c r="V31" s="1"/>
  <c r="M31"/>
  <c r="N31" s="1"/>
  <c r="E31"/>
  <c r="F31" s="1"/>
  <c r="AC30"/>
  <c r="AD30" s="1"/>
  <c r="U30"/>
  <c r="V30" s="1"/>
  <c r="M30"/>
  <c r="N30" s="1"/>
  <c r="E30"/>
  <c r="F30" s="1"/>
  <c r="AC29"/>
  <c r="AD29" s="1"/>
  <c r="U29"/>
  <c r="V29" s="1"/>
  <c r="M29"/>
  <c r="N29" s="1"/>
  <c r="F29"/>
  <c r="E29"/>
  <c r="AC28"/>
  <c r="AD28" s="1"/>
  <c r="U28"/>
  <c r="V28" s="1"/>
  <c r="M28"/>
  <c r="N28" s="1"/>
  <c r="E28"/>
  <c r="F28" s="1"/>
  <c r="AC27"/>
  <c r="AD27" s="1"/>
  <c r="U27"/>
  <c r="V27" s="1"/>
  <c r="M27"/>
  <c r="N27" s="1"/>
  <c r="E27"/>
  <c r="F27" s="1"/>
  <c r="AC26"/>
  <c r="AD26" s="1"/>
  <c r="U26"/>
  <c r="V26" s="1"/>
  <c r="M26"/>
  <c r="N26" s="1"/>
  <c r="E26"/>
  <c r="F26" s="1"/>
  <c r="AC25"/>
  <c r="AD25" s="1"/>
  <c r="U25"/>
  <c r="V25" s="1"/>
  <c r="M25"/>
  <c r="N25" s="1"/>
  <c r="E25"/>
  <c r="F25" s="1"/>
  <c r="AC24"/>
  <c r="AD24" s="1"/>
  <c r="U24"/>
  <c r="V24" s="1"/>
  <c r="M24"/>
  <c r="N24" s="1"/>
  <c r="E24"/>
  <c r="F24" s="1"/>
  <c r="AC23"/>
  <c r="AD23" s="1"/>
  <c r="U23"/>
  <c r="V23" s="1"/>
  <c r="M23"/>
  <c r="N23" s="1"/>
  <c r="E23"/>
  <c r="F23" s="1"/>
  <c r="AC22"/>
  <c r="AD22" s="1"/>
  <c r="U22"/>
  <c r="V22" s="1"/>
  <c r="M22"/>
  <c r="N22" s="1"/>
  <c r="E22"/>
  <c r="F22" s="1"/>
  <c r="AC21"/>
  <c r="AD21" s="1"/>
  <c r="U21"/>
  <c r="V21" s="1"/>
  <c r="M21"/>
  <c r="N21" s="1"/>
  <c r="E21"/>
  <c r="F21" s="1"/>
  <c r="AC20"/>
  <c r="AD20" s="1"/>
  <c r="U20"/>
  <c r="V20" s="1"/>
  <c r="M20"/>
  <c r="N20" s="1"/>
  <c r="E20"/>
  <c r="F20" s="1"/>
  <c r="AC19"/>
  <c r="AD19" s="1"/>
  <c r="U19"/>
  <c r="V19" s="1"/>
  <c r="M19"/>
  <c r="N19" s="1"/>
  <c r="E19"/>
  <c r="F19" s="1"/>
  <c r="AC18"/>
  <c r="AD18" s="1"/>
  <c r="U18"/>
  <c r="V18" s="1"/>
  <c r="M18"/>
  <c r="N18" s="1"/>
  <c r="E18"/>
  <c r="F18" s="1"/>
  <c r="AC17"/>
  <c r="AD17" s="1"/>
  <c r="U17"/>
  <c r="V17" s="1"/>
  <c r="M17"/>
  <c r="N17" s="1"/>
  <c r="E17"/>
  <c r="F17" s="1"/>
  <c r="AC16"/>
  <c r="AD16" s="1"/>
  <c r="U16"/>
  <c r="V16" s="1"/>
  <c r="M16"/>
  <c r="N16" s="1"/>
  <c r="E16"/>
  <c r="F16" s="1"/>
  <c r="AD15"/>
  <c r="AC15"/>
  <c r="U15"/>
  <c r="V15" s="1"/>
  <c r="M15"/>
  <c r="N15" s="1"/>
  <c r="E15"/>
  <c r="F15" s="1"/>
  <c r="AC14"/>
  <c r="AD14" s="1"/>
  <c r="U14"/>
  <c r="V14" s="1"/>
  <c r="M14"/>
  <c r="N14" s="1"/>
  <c r="E14"/>
  <c r="F14" s="1"/>
  <c r="AC13"/>
  <c r="AD13" s="1"/>
  <c r="U13"/>
  <c r="V13" s="1"/>
  <c r="M13"/>
  <c r="N13" s="1"/>
  <c r="F13"/>
  <c r="E13"/>
  <c r="AC12"/>
  <c r="AD12" s="1"/>
  <c r="U12"/>
  <c r="V12" s="1"/>
  <c r="M12"/>
  <c r="N12" s="1"/>
  <c r="E12"/>
  <c r="F12" s="1"/>
  <c r="AC11"/>
  <c r="AD11" s="1"/>
  <c r="U11"/>
  <c r="V11" s="1"/>
  <c r="M11"/>
  <c r="N11" s="1"/>
  <c r="E11"/>
  <c r="F11" s="1"/>
  <c r="AC10"/>
  <c r="AD10" s="1"/>
  <c r="U10"/>
  <c r="V10" s="1"/>
  <c r="M10"/>
  <c r="N10" s="1"/>
  <c r="E10"/>
  <c r="F10" s="1"/>
  <c r="AC9"/>
  <c r="AD9" s="1"/>
  <c r="U9"/>
  <c r="V9" s="1"/>
  <c r="M9"/>
  <c r="N9" s="1"/>
  <c r="E9"/>
  <c r="F9" s="1"/>
  <c r="AC8"/>
  <c r="AD8" s="1"/>
  <c r="U8"/>
  <c r="V8" s="1"/>
  <c r="M8"/>
  <c r="N8" s="1"/>
  <c r="E8"/>
  <c r="F8" s="1"/>
  <c r="AC7"/>
  <c r="AD7" s="1"/>
  <c r="U7"/>
  <c r="V7" s="1"/>
  <c r="M7"/>
  <c r="N7" s="1"/>
  <c r="E7"/>
  <c r="F7" s="1"/>
  <c r="AC6"/>
  <c r="AD6" s="1"/>
  <c r="U6"/>
  <c r="V6" s="1"/>
  <c r="M6"/>
  <c r="N6" s="1"/>
  <c r="E6"/>
  <c r="F6" s="1"/>
  <c r="AC5"/>
  <c r="AD5" s="1"/>
  <c r="U5"/>
  <c r="V5" s="1"/>
  <c r="M5"/>
  <c r="N5" s="1"/>
  <c r="E5"/>
  <c r="F5" s="1"/>
  <c r="I14" i="19" l="1"/>
  <c r="J14" s="1"/>
  <c r="O33" i="5" l="1"/>
  <c r="N12" i="12"/>
  <c r="H107" i="30" l="1"/>
  <c r="H106"/>
  <c r="H105"/>
  <c r="H104"/>
  <c r="H103"/>
  <c r="H102"/>
  <c r="H101"/>
  <c r="H100"/>
  <c r="H99"/>
  <c r="H98"/>
  <c r="H93"/>
  <c r="G93"/>
  <c r="H92"/>
  <c r="G92"/>
  <c r="H91"/>
  <c r="G91"/>
  <c r="H90"/>
  <c r="G90"/>
  <c r="H89"/>
  <c r="G89"/>
  <c r="H88"/>
  <c r="G88"/>
  <c r="H87"/>
  <c r="G87"/>
  <c r="H86"/>
  <c r="G86"/>
  <c r="H85"/>
  <c r="G85"/>
  <c r="H84"/>
  <c r="G84"/>
  <c r="J84" l="1"/>
  <c r="K84" s="1"/>
  <c r="M84" s="1"/>
  <c r="J92"/>
  <c r="K92" s="1"/>
  <c r="M92" s="1"/>
  <c r="J85"/>
  <c r="K85" s="1"/>
  <c r="M85" s="1"/>
  <c r="J87"/>
  <c r="K87" s="1"/>
  <c r="J89"/>
  <c r="K89" s="1"/>
  <c r="M89" s="1"/>
  <c r="J91"/>
  <c r="K91" s="1"/>
  <c r="M91" s="1"/>
  <c r="J93"/>
  <c r="K93" s="1"/>
  <c r="L93" s="1"/>
  <c r="J88"/>
  <c r="K88" s="1"/>
  <c r="M88" s="1"/>
  <c r="J86"/>
  <c r="K86" s="1"/>
  <c r="M86" s="1"/>
  <c r="J90"/>
  <c r="K90" s="1"/>
  <c r="L90" s="1"/>
  <c r="L85"/>
  <c r="M93"/>
  <c r="L87"/>
  <c r="M87"/>
  <c r="H71"/>
  <c r="H72"/>
  <c r="H73"/>
  <c r="H74"/>
  <c r="H75"/>
  <c r="H76"/>
  <c r="H77"/>
  <c r="H78"/>
  <c r="H79"/>
  <c r="H70"/>
  <c r="H57"/>
  <c r="H58"/>
  <c r="H59"/>
  <c r="H60"/>
  <c r="H61"/>
  <c r="H62"/>
  <c r="H63"/>
  <c r="H64"/>
  <c r="H65"/>
  <c r="H56"/>
  <c r="H43"/>
  <c r="H44"/>
  <c r="H45"/>
  <c r="H46"/>
  <c r="H47"/>
  <c r="H48"/>
  <c r="H49"/>
  <c r="H50"/>
  <c r="H51"/>
  <c r="H42"/>
  <c r="G42"/>
  <c r="H37"/>
  <c r="H36"/>
  <c r="H35"/>
  <c r="H34"/>
  <c r="H33"/>
  <c r="H32"/>
  <c r="H31"/>
  <c r="H30"/>
  <c r="H29"/>
  <c r="H28"/>
  <c r="G28"/>
  <c r="H14"/>
  <c r="H15"/>
  <c r="H16"/>
  <c r="H17"/>
  <c r="H18"/>
  <c r="H19"/>
  <c r="H20"/>
  <c r="H21"/>
  <c r="H22"/>
  <c r="H13"/>
  <c r="G14"/>
  <c r="G15"/>
  <c r="G16"/>
  <c r="G17"/>
  <c r="G18"/>
  <c r="G19"/>
  <c r="G20"/>
  <c r="G21"/>
  <c r="G22"/>
  <c r="G13"/>
  <c r="G107"/>
  <c r="J107" s="1"/>
  <c r="K107" s="1"/>
  <c r="G106"/>
  <c r="J106" s="1"/>
  <c r="K106" s="1"/>
  <c r="G105"/>
  <c r="J105" s="1"/>
  <c r="K105" s="1"/>
  <c r="L105" s="1"/>
  <c r="G104"/>
  <c r="J104" s="1"/>
  <c r="K104" s="1"/>
  <c r="G103"/>
  <c r="J103" s="1"/>
  <c r="K103" s="1"/>
  <c r="G102"/>
  <c r="J102" s="1"/>
  <c r="K102" s="1"/>
  <c r="M102" s="1"/>
  <c r="G101"/>
  <c r="J101" s="1"/>
  <c r="K101" s="1"/>
  <c r="M101" s="1"/>
  <c r="G100"/>
  <c r="J100" s="1"/>
  <c r="K100" s="1"/>
  <c r="M100" s="1"/>
  <c r="G99"/>
  <c r="J99" s="1"/>
  <c r="K99" s="1"/>
  <c r="G98"/>
  <c r="J98" s="1"/>
  <c r="K98" s="1"/>
  <c r="M98" s="1"/>
  <c r="G79"/>
  <c r="G78"/>
  <c r="G77"/>
  <c r="G76"/>
  <c r="G75"/>
  <c r="G74"/>
  <c r="G73"/>
  <c r="G72"/>
  <c r="G71"/>
  <c r="G70"/>
  <c r="G65"/>
  <c r="G64"/>
  <c r="G63"/>
  <c r="G62"/>
  <c r="G61"/>
  <c r="G60"/>
  <c r="G59"/>
  <c r="G58"/>
  <c r="G57"/>
  <c r="G56"/>
  <c r="G51"/>
  <c r="G50"/>
  <c r="G49"/>
  <c r="G48"/>
  <c r="G47"/>
  <c r="G46"/>
  <c r="G45"/>
  <c r="G44"/>
  <c r="G43"/>
  <c r="G37"/>
  <c r="G36"/>
  <c r="G35"/>
  <c r="G34"/>
  <c r="G33"/>
  <c r="G32"/>
  <c r="G31"/>
  <c r="G30"/>
  <c r="G29"/>
  <c r="J42" l="1"/>
  <c r="K42" s="1"/>
  <c r="M42" s="1"/>
  <c r="J70"/>
  <c r="K70" s="1"/>
  <c r="L70" s="1"/>
  <c r="J20"/>
  <c r="L88"/>
  <c r="J37"/>
  <c r="K37" s="1"/>
  <c r="L37" s="1"/>
  <c r="J16"/>
  <c r="K16" s="1"/>
  <c r="L86"/>
  <c r="M90"/>
  <c r="J78"/>
  <c r="K78" s="1"/>
  <c r="L78" s="1"/>
  <c r="J74"/>
  <c r="K74" s="1"/>
  <c r="L74" s="1"/>
  <c r="L91"/>
  <c r="L92"/>
  <c r="L84"/>
  <c r="L89"/>
  <c r="J51"/>
  <c r="K51" s="1"/>
  <c r="M51" s="1"/>
  <c r="J47"/>
  <c r="K47" s="1"/>
  <c r="J43"/>
  <c r="K43" s="1"/>
  <c r="M43" s="1"/>
  <c r="J63"/>
  <c r="K63" s="1"/>
  <c r="L63" s="1"/>
  <c r="J59"/>
  <c r="K59" s="1"/>
  <c r="L59" s="1"/>
  <c r="M105"/>
  <c r="J48"/>
  <c r="K48" s="1"/>
  <c r="L48" s="1"/>
  <c r="J44"/>
  <c r="K44" s="1"/>
  <c r="M44" s="1"/>
  <c r="J64"/>
  <c r="K64" s="1"/>
  <c r="L64" s="1"/>
  <c r="J60"/>
  <c r="K60" s="1"/>
  <c r="L60" s="1"/>
  <c r="L100"/>
  <c r="J79"/>
  <c r="K79" s="1"/>
  <c r="M79" s="1"/>
  <c r="J75"/>
  <c r="K75" s="1"/>
  <c r="M75" s="1"/>
  <c r="J71"/>
  <c r="K71" s="1"/>
  <c r="L102"/>
  <c r="J45"/>
  <c r="K45" s="1"/>
  <c r="M45" s="1"/>
  <c r="J49"/>
  <c r="K49" s="1"/>
  <c r="L49" s="1"/>
  <c r="J57"/>
  <c r="K57" s="1"/>
  <c r="L57" s="1"/>
  <c r="J61"/>
  <c r="K61" s="1"/>
  <c r="L61" s="1"/>
  <c r="J65"/>
  <c r="K65" s="1"/>
  <c r="L65" s="1"/>
  <c r="J73"/>
  <c r="K73" s="1"/>
  <c r="L73" s="1"/>
  <c r="J77"/>
  <c r="K77" s="1"/>
  <c r="M77" s="1"/>
  <c r="J21"/>
  <c r="K21" s="1"/>
  <c r="L21" s="1"/>
  <c r="J17"/>
  <c r="K17" s="1"/>
  <c r="M17" s="1"/>
  <c r="J13"/>
  <c r="K13" s="1"/>
  <c r="J19"/>
  <c r="K19" s="1"/>
  <c r="J15"/>
  <c r="K15" s="1"/>
  <c r="J50"/>
  <c r="K50" s="1"/>
  <c r="L50" s="1"/>
  <c r="J46"/>
  <c r="K46" s="1"/>
  <c r="L46" s="1"/>
  <c r="J56"/>
  <c r="K56" s="1"/>
  <c r="L56" s="1"/>
  <c r="J62"/>
  <c r="K62" s="1"/>
  <c r="L62" s="1"/>
  <c r="J58"/>
  <c r="K58" s="1"/>
  <c r="L58" s="1"/>
  <c r="J76"/>
  <c r="K76" s="1"/>
  <c r="L76" s="1"/>
  <c r="J72"/>
  <c r="K72" s="1"/>
  <c r="M72" s="1"/>
  <c r="L101"/>
  <c r="L103"/>
  <c r="M103"/>
  <c r="L106"/>
  <c r="M106"/>
  <c r="M104"/>
  <c r="L104"/>
  <c r="M99"/>
  <c r="L99"/>
  <c r="M107"/>
  <c r="L107"/>
  <c r="J18"/>
  <c r="K18" s="1"/>
  <c r="J31"/>
  <c r="K31" s="1"/>
  <c r="J33"/>
  <c r="K33" s="1"/>
  <c r="L98"/>
  <c r="J22"/>
  <c r="K22" s="1"/>
  <c r="J14"/>
  <c r="K14" s="1"/>
  <c r="J30"/>
  <c r="K30" s="1"/>
  <c r="J34"/>
  <c r="K34" s="1"/>
  <c r="J28"/>
  <c r="K28" s="1"/>
  <c r="M70"/>
  <c r="L77"/>
  <c r="L71"/>
  <c r="M71"/>
  <c r="M74"/>
  <c r="M73"/>
  <c r="L72"/>
  <c r="M57"/>
  <c r="L51"/>
  <c r="M46"/>
  <c r="L47"/>
  <c r="M47"/>
  <c r="J29"/>
  <c r="K29" s="1"/>
  <c r="J36"/>
  <c r="K36" s="1"/>
  <c r="J32"/>
  <c r="K32" s="1"/>
  <c r="J35"/>
  <c r="K35" s="1"/>
  <c r="K20"/>
  <c r="L42" l="1"/>
  <c r="M21"/>
  <c r="M61"/>
  <c r="M48"/>
  <c r="L43"/>
  <c r="M37"/>
  <c r="M76"/>
  <c r="M59"/>
  <c r="M49"/>
  <c r="M50"/>
  <c r="M63"/>
  <c r="L79"/>
  <c r="M78"/>
  <c r="M62"/>
  <c r="M65"/>
  <c r="L44"/>
  <c r="L45"/>
  <c r="M58"/>
  <c r="L75"/>
  <c r="L17"/>
  <c r="M64"/>
  <c r="M60"/>
  <c r="M56"/>
  <c r="L36"/>
  <c r="M36"/>
  <c r="M31"/>
  <c r="L31"/>
  <c r="L19"/>
  <c r="M19"/>
  <c r="L33"/>
  <c r="M33"/>
  <c r="L15"/>
  <c r="M15"/>
  <c r="M35"/>
  <c r="L35"/>
  <c r="L34"/>
  <c r="M34"/>
  <c r="L16"/>
  <c r="M16"/>
  <c r="M22"/>
  <c r="L22"/>
  <c r="L32"/>
  <c r="M32"/>
  <c r="L30"/>
  <c r="M30"/>
  <c r="L14"/>
  <c r="M14"/>
  <c r="M18"/>
  <c r="L18"/>
  <c r="M13"/>
  <c r="L13"/>
  <c r="L20"/>
  <c r="M20"/>
  <c r="L29"/>
  <c r="M29"/>
  <c r="L28"/>
  <c r="M28"/>
  <c r="L26" i="11" l="1"/>
  <c r="N32" i="12" l="1"/>
  <c r="M32"/>
  <c r="L32"/>
  <c r="J32"/>
  <c r="I32"/>
  <c r="H32"/>
  <c r="N30"/>
  <c r="M30"/>
  <c r="L30"/>
  <c r="J30"/>
  <c r="I30"/>
  <c r="H30"/>
  <c r="N28"/>
  <c r="M28"/>
  <c r="L28"/>
  <c r="J28"/>
  <c r="I28"/>
  <c r="H28"/>
  <c r="N26"/>
  <c r="M26"/>
  <c r="L26"/>
  <c r="J26"/>
  <c r="I26"/>
  <c r="H26"/>
  <c r="N24"/>
  <c r="M24"/>
  <c r="L24"/>
  <c r="J24"/>
  <c r="I24"/>
  <c r="H24"/>
  <c r="N22"/>
  <c r="M22"/>
  <c r="L22"/>
  <c r="J22"/>
  <c r="I22"/>
  <c r="H22"/>
  <c r="N20"/>
  <c r="M20"/>
  <c r="L20"/>
  <c r="J20"/>
  <c r="I20"/>
  <c r="H20"/>
  <c r="N18"/>
  <c r="M18"/>
  <c r="L18"/>
  <c r="J18"/>
  <c r="I18"/>
  <c r="H18"/>
  <c r="N16"/>
  <c r="M16"/>
  <c r="L16"/>
  <c r="J16"/>
  <c r="I16"/>
  <c r="H16"/>
  <c r="N14"/>
  <c r="M14"/>
  <c r="L14"/>
  <c r="J14"/>
  <c r="I14"/>
  <c r="H14"/>
  <c r="M12"/>
  <c r="L12"/>
  <c r="J12"/>
  <c r="I12"/>
  <c r="H12"/>
  <c r="H30" i="29"/>
  <c r="E30"/>
  <c r="H33"/>
  <c r="H35" s="1"/>
  <c r="G33"/>
  <c r="G35" s="1"/>
  <c r="F33"/>
  <c r="F35" s="1"/>
  <c r="H32"/>
  <c r="H34" s="1"/>
  <c r="G32"/>
  <c r="G34" s="1"/>
  <c r="F32"/>
  <c r="F34" s="1"/>
  <c r="E32"/>
  <c r="E34" s="1"/>
  <c r="H31"/>
  <c r="G31"/>
  <c r="F31"/>
  <c r="E31"/>
  <c r="G30"/>
  <c r="F30"/>
  <c r="F32" i="28"/>
  <c r="F34" s="1"/>
  <c r="G32"/>
  <c r="G34" s="1"/>
  <c r="H32"/>
  <c r="H34" s="1"/>
  <c r="E32"/>
  <c r="E34" s="1"/>
  <c r="F31"/>
  <c r="F33" s="1"/>
  <c r="G31"/>
  <c r="G33" s="1"/>
  <c r="H31"/>
  <c r="H33" s="1"/>
  <c r="E31"/>
  <c r="E33" s="1"/>
  <c r="F30"/>
  <c r="G30"/>
  <c r="H30"/>
  <c r="E30"/>
  <c r="F29"/>
  <c r="G29"/>
  <c r="H29"/>
  <c r="F25" i="12" l="1"/>
  <c r="F13"/>
  <c r="O32"/>
  <c r="F17"/>
  <c r="F31"/>
  <c r="O20"/>
  <c r="O28"/>
  <c r="O26"/>
  <c r="O14"/>
  <c r="F11"/>
  <c r="O12"/>
  <c r="F29"/>
  <c r="O18"/>
  <c r="O16"/>
  <c r="F19"/>
  <c r="F27"/>
  <c r="O30"/>
  <c r="F15"/>
  <c r="O22"/>
  <c r="O24"/>
  <c r="F21"/>
  <c r="F23"/>
  <c r="I10" i="17"/>
  <c r="I16" i="11"/>
  <c r="I17"/>
  <c r="I18"/>
  <c r="I19"/>
  <c r="I20"/>
  <c r="I21"/>
  <c r="I22"/>
  <c r="I23"/>
  <c r="I24"/>
  <c r="I25"/>
  <c r="I26"/>
  <c r="I27"/>
  <c r="I28"/>
  <c r="I29"/>
  <c r="I31"/>
  <c r="K31" s="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15"/>
  <c r="K15" s="1"/>
  <c r="M53" i="18"/>
  <c r="L53"/>
  <c r="K53"/>
  <c r="G53"/>
  <c r="F53"/>
  <c r="E53"/>
  <c r="D53"/>
  <c r="M52"/>
  <c r="L52"/>
  <c r="K52"/>
  <c r="G52"/>
  <c r="F52"/>
  <c r="E52"/>
  <c r="D52"/>
  <c r="H46"/>
  <c r="H45"/>
  <c r="H44"/>
  <c r="H43"/>
  <c r="H42"/>
  <c r="H41"/>
  <c r="H40"/>
  <c r="H39"/>
  <c r="I39" s="1"/>
  <c r="N39" s="1"/>
  <c r="H38"/>
  <c r="H37"/>
  <c r="H36"/>
  <c r="H35"/>
  <c r="I35" s="1"/>
  <c r="N35" s="1"/>
  <c r="H34"/>
  <c r="H33"/>
  <c r="H32"/>
  <c r="H31"/>
  <c r="I31" s="1"/>
  <c r="N31" s="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I22" l="1"/>
  <c r="N22" s="1"/>
  <c r="I30"/>
  <c r="N30" s="1"/>
  <c r="I36"/>
  <c r="N36" s="1"/>
  <c r="I13"/>
  <c r="N13" s="1"/>
  <c r="J35"/>
  <c r="I16"/>
  <c r="N16" s="1"/>
  <c r="H52"/>
  <c r="I15"/>
  <c r="N15" s="1"/>
  <c r="I19"/>
  <c r="N19" s="1"/>
  <c r="I23"/>
  <c r="N23" s="1"/>
  <c r="I27"/>
  <c r="N27" s="1"/>
  <c r="I34"/>
  <c r="N34" s="1"/>
  <c r="I37"/>
  <c r="N37" s="1"/>
  <c r="I40"/>
  <c r="N40" s="1"/>
  <c r="I43"/>
  <c r="N43" s="1"/>
  <c r="I14"/>
  <c r="N14" s="1"/>
  <c r="I18"/>
  <c r="N18" s="1"/>
  <c r="I26"/>
  <c r="N26" s="1"/>
  <c r="I33"/>
  <c r="N33" s="1"/>
  <c r="J39"/>
  <c r="I46"/>
  <c r="N46" s="1"/>
  <c r="I17"/>
  <c r="N17" s="1"/>
  <c r="I21"/>
  <c r="N21" s="1"/>
  <c r="I25"/>
  <c r="N25" s="1"/>
  <c r="I32"/>
  <c r="N32" s="1"/>
  <c r="I42"/>
  <c r="N42" s="1"/>
  <c r="I45"/>
  <c r="N45" s="1"/>
  <c r="I12"/>
  <c r="N12" s="1"/>
  <c r="I20"/>
  <c r="N20" s="1"/>
  <c r="I24"/>
  <c r="N24" s="1"/>
  <c r="I28"/>
  <c r="N28" s="1"/>
  <c r="J31"/>
  <c r="I38"/>
  <c r="N38" s="1"/>
  <c r="I41"/>
  <c r="N41" s="1"/>
  <c r="I44"/>
  <c r="N44" s="1"/>
  <c r="H53"/>
  <c r="I11"/>
  <c r="I29"/>
  <c r="N11" l="1"/>
  <c r="N55" s="1"/>
  <c r="I52"/>
  <c r="N52" s="1"/>
  <c r="I55"/>
  <c r="I56"/>
  <c r="I53"/>
  <c r="N53" s="1"/>
  <c r="N29"/>
  <c r="N56" s="1"/>
  <c r="J37"/>
  <c r="J27"/>
  <c r="J19"/>
  <c r="J36"/>
  <c r="J22"/>
  <c r="J44"/>
  <c r="J38"/>
  <c r="J28"/>
  <c r="J20"/>
  <c r="J45"/>
  <c r="J32"/>
  <c r="J21"/>
  <c r="J46"/>
  <c r="J33"/>
  <c r="J18"/>
  <c r="J43"/>
  <c r="J40"/>
  <c r="J34"/>
  <c r="J23"/>
  <c r="J15"/>
  <c r="J16"/>
  <c r="J13"/>
  <c r="J30"/>
  <c r="J41"/>
  <c r="J24"/>
  <c r="J12"/>
  <c r="J42"/>
  <c r="J25"/>
  <c r="J17"/>
  <c r="J26"/>
  <c r="J14"/>
  <c r="J11"/>
  <c r="J29"/>
  <c r="J52" l="1"/>
  <c r="J53"/>
  <c r="K34" i="11"/>
  <c r="K33"/>
  <c r="K32"/>
  <c r="L54" l="1"/>
  <c r="L51"/>
  <c r="K29"/>
  <c r="K28"/>
  <c r="K27"/>
  <c r="K26"/>
  <c r="K25"/>
  <c r="K24"/>
  <c r="K23"/>
  <c r="K22"/>
  <c r="K21"/>
  <c r="K20"/>
  <c r="K19"/>
  <c r="K18"/>
  <c r="K17"/>
  <c r="K16"/>
  <c r="L17" l="1"/>
  <c r="G49" i="17"/>
  <c r="F49"/>
  <c r="E49"/>
  <c r="D49"/>
  <c r="G45"/>
  <c r="F45"/>
  <c r="E45"/>
  <c r="D45"/>
  <c r="G41"/>
  <c r="F41"/>
  <c r="E41"/>
  <c r="D41"/>
  <c r="G37"/>
  <c r="F37"/>
  <c r="E37"/>
  <c r="D37"/>
  <c r="G33"/>
  <c r="F33"/>
  <c r="E33"/>
  <c r="D33"/>
  <c r="G29"/>
  <c r="F29"/>
  <c r="E29"/>
  <c r="D29"/>
  <c r="G25"/>
  <c r="F25"/>
  <c r="E25"/>
  <c r="D25"/>
  <c r="G21"/>
  <c r="F21"/>
  <c r="E21"/>
  <c r="D21"/>
  <c r="G17"/>
  <c r="F17"/>
  <c r="E17"/>
  <c r="D17"/>
  <c r="G13"/>
  <c r="F13"/>
  <c r="E13"/>
  <c r="D13"/>
  <c r="H49"/>
  <c r="I48"/>
  <c r="I47"/>
  <c r="I46"/>
  <c r="H45"/>
  <c r="I44"/>
  <c r="I43"/>
  <c r="I42"/>
  <c r="H41"/>
  <c r="I40"/>
  <c r="I39"/>
  <c r="I38"/>
  <c r="H37"/>
  <c r="I36"/>
  <c r="I35"/>
  <c r="I34"/>
  <c r="H33"/>
  <c r="I32"/>
  <c r="I31"/>
  <c r="I30"/>
  <c r="H29"/>
  <c r="I28"/>
  <c r="I27"/>
  <c r="I26"/>
  <c r="H25"/>
  <c r="I24"/>
  <c r="I23"/>
  <c r="I22"/>
  <c r="H21"/>
  <c r="I20"/>
  <c r="I19"/>
  <c r="I18"/>
  <c r="H17"/>
  <c r="I16"/>
  <c r="I15"/>
  <c r="I14"/>
  <c r="H13"/>
  <c r="I12"/>
  <c r="I11"/>
  <c r="Y36" i="19"/>
  <c r="Z36" s="1"/>
  <c r="Y35"/>
  <c r="Z35" s="1"/>
  <c r="Y34"/>
  <c r="Z34" s="1"/>
  <c r="Y33"/>
  <c r="Z33" s="1"/>
  <c r="Y32"/>
  <c r="Z32" s="1"/>
  <c r="Y31"/>
  <c r="Z31" s="1"/>
  <c r="Y30"/>
  <c r="Z30" s="1"/>
  <c r="Y29"/>
  <c r="Z29" s="1"/>
  <c r="Y28"/>
  <c r="Z28" s="1"/>
  <c r="Y27"/>
  <c r="Z27" s="1"/>
  <c r="L48" i="11"/>
  <c r="L45"/>
  <c r="L42"/>
  <c r="L39"/>
  <c r="L36"/>
  <c r="L33"/>
  <c r="J29"/>
  <c r="L29"/>
  <c r="J28"/>
  <c r="J27"/>
  <c r="J26"/>
  <c r="J25"/>
  <c r="J24"/>
  <c r="J23"/>
  <c r="J22"/>
  <c r="L23"/>
  <c r="J21"/>
  <c r="J20"/>
  <c r="L20"/>
  <c r="J19"/>
  <c r="J18"/>
  <c r="J17"/>
  <c r="J16"/>
  <c r="J15"/>
  <c r="G35" i="5"/>
  <c r="F35"/>
  <c r="E35"/>
  <c r="U35"/>
  <c r="O35"/>
  <c r="N35"/>
  <c r="M35"/>
  <c r="G34"/>
  <c r="F34"/>
  <c r="E34"/>
  <c r="U34"/>
  <c r="O34"/>
  <c r="N34"/>
  <c r="M34"/>
  <c r="G33"/>
  <c r="F33"/>
  <c r="E33"/>
  <c r="U33"/>
  <c r="N33"/>
  <c r="M33"/>
  <c r="G32"/>
  <c r="F32"/>
  <c r="E32"/>
  <c r="U32"/>
  <c r="O32"/>
  <c r="N32"/>
  <c r="M32"/>
  <c r="I49" i="17" l="1"/>
  <c r="I41"/>
  <c r="I33"/>
  <c r="I37"/>
  <c r="I45"/>
  <c r="I29"/>
  <c r="I25"/>
  <c r="I13"/>
  <c r="I17"/>
  <c r="I21"/>
</calcChain>
</file>

<file path=xl/comments1.xml><?xml version="1.0" encoding="utf-8"?>
<comments xmlns="http://schemas.openxmlformats.org/spreadsheetml/2006/main">
  <authors>
    <author>Author</author>
  </authors>
  <commentList>
    <comment ref="DI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irrigation</t>
        </r>
      </text>
    </comment>
    <comment ref="EV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1st irrigation</t>
        </r>
      </text>
    </comment>
    <comment ref="EW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farmer practic irrigation 17 July</t>
        </r>
      </text>
    </comment>
    <comment ref="EX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21 July 2015 Second irrigation (optim treat)</t>
        </r>
      </text>
    </comment>
    <comment ref="FB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farming practices irrigation25 July</t>
        </r>
      </text>
    </comment>
    <comment ref="FE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3rd irrigation 30 July 2015 opt</t>
        </r>
      </text>
    </comment>
    <comment ref="FF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farming practic irrigation 31 July 2015</t>
        </r>
      </text>
    </comment>
    <comment ref="FN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farming practic 11 Aug</t>
        </r>
      </text>
    </comment>
    <comment ref="FU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18/Aug/2015 optim irrigation tradition irrigation farming practic irrigation</t>
        </r>
      </text>
    </comment>
    <comment ref="V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initial was 0</t>
        </r>
      </text>
    </comment>
    <comment ref="W1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14.23</t>
        </r>
      </text>
    </comment>
    <comment ref="AO46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0?</t>
        </r>
      </text>
    </comment>
    <comment ref="AL6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initial 0</t>
        </r>
      </text>
    </comment>
    <comment ref="CZ7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why soil moisture increased on 25/07/2015</t>
        </r>
      </text>
    </comment>
    <comment ref="DE7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why soil moisture increased on 03/08/2015</t>
        </r>
      </text>
    </comment>
    <comment ref="DM71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why the soil moisture increased</t>
        </r>
      </text>
    </comment>
    <comment ref="C8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0???</t>
        </r>
      </text>
    </comment>
    <comment ref="C10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0???</t>
        </r>
      </text>
    </comment>
    <comment ref="AO11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0?</t>
        </r>
      </text>
    </comment>
  </commentList>
</comments>
</file>

<file path=xl/comments2.xml><?xml version="1.0" encoding="utf-8"?>
<comments xmlns="http://schemas.openxmlformats.org/spreadsheetml/2006/main">
  <authors>
    <author>Inna KRASS</author>
  </authors>
  <commentLis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Inna KRASS:</t>
        </r>
        <r>
          <rPr>
            <sz val="9"/>
            <color indexed="81"/>
            <rFont val="Tahoma"/>
            <family val="2"/>
            <charset val="204"/>
          </rPr>
          <t xml:space="preserve">
a worker hired for 3 months to watch the fields, and responsible for irrigation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04"/>
          </rPr>
          <t>Inna KRASS:</t>
        </r>
        <r>
          <rPr>
            <sz val="9"/>
            <color indexed="81"/>
            <rFont val="Tahoma"/>
            <family val="2"/>
            <charset val="204"/>
          </rPr>
          <t xml:space="preserve">
a worker hired for 3 months to watch the fields, and responsible for irrigation</t>
        </r>
      </text>
    </comment>
  </commentList>
</comments>
</file>

<file path=xl/sharedStrings.xml><?xml version="1.0" encoding="utf-8"?>
<sst xmlns="http://schemas.openxmlformats.org/spreadsheetml/2006/main" count="2612" uniqueCount="642">
  <si>
    <t>%</t>
  </si>
  <si>
    <r>
      <t>о</t>
    </r>
    <r>
      <rPr>
        <b/>
        <sz val="10"/>
        <color indexed="63"/>
        <rFont val="Arial Cyr"/>
        <charset val="204"/>
      </rPr>
      <t>С</t>
    </r>
  </si>
  <si>
    <t>pH</t>
  </si>
  <si>
    <t>dS/m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</si>
  <si>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</si>
  <si>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</si>
  <si>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</si>
  <si>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</si>
  <si>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</si>
  <si>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</si>
  <si>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</si>
  <si>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</si>
  <si>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</si>
  <si>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</si>
  <si>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</si>
  <si>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№</t>
  </si>
  <si>
    <t>N</t>
  </si>
  <si>
    <t>P</t>
  </si>
  <si>
    <t>K</t>
  </si>
  <si>
    <t>cm</t>
  </si>
  <si>
    <t>1</t>
  </si>
  <si>
    <t>2</t>
  </si>
  <si>
    <t>3</t>
  </si>
  <si>
    <t>4</t>
  </si>
  <si>
    <t>16</t>
  </si>
  <si>
    <t>17</t>
  </si>
  <si>
    <t>18</t>
  </si>
  <si>
    <t xml:space="preserve"> </t>
  </si>
  <si>
    <t>06.07.15</t>
  </si>
  <si>
    <t>07.07.15</t>
  </si>
  <si>
    <t>10.07.15</t>
  </si>
  <si>
    <t>09.07.15</t>
  </si>
  <si>
    <t>12.07.15</t>
  </si>
  <si>
    <t>13.07.15</t>
  </si>
  <si>
    <t>15.08.15</t>
  </si>
  <si>
    <t>25.07.15</t>
  </si>
  <si>
    <t>0-10</t>
  </si>
  <si>
    <t>20-30</t>
  </si>
  <si>
    <t>30-40</t>
  </si>
  <si>
    <t>40-50</t>
  </si>
  <si>
    <t>50-60</t>
  </si>
  <si>
    <t>60-70</t>
  </si>
  <si>
    <t>70-80</t>
  </si>
  <si>
    <t>80-90</t>
  </si>
  <si>
    <t>90-100</t>
  </si>
  <si>
    <t>Average</t>
  </si>
  <si>
    <t>18.08.15</t>
  </si>
  <si>
    <t>30.07.15</t>
  </si>
  <si>
    <t>25.08.15</t>
  </si>
  <si>
    <t>07.08.15</t>
  </si>
  <si>
    <t>11.08.15</t>
  </si>
  <si>
    <t>29.08.15</t>
  </si>
  <si>
    <t>05.09.15</t>
  </si>
  <si>
    <t>Р1</t>
  </si>
  <si>
    <t>Р2</t>
  </si>
  <si>
    <t>Р3</t>
  </si>
  <si>
    <t>Р4</t>
  </si>
  <si>
    <t>Р5</t>
  </si>
  <si>
    <t>Р6</t>
  </si>
  <si>
    <t>Р7</t>
  </si>
  <si>
    <t>Р8</t>
  </si>
  <si>
    <t>Р9</t>
  </si>
  <si>
    <t>Р10</t>
  </si>
  <si>
    <t>Р11</t>
  </si>
  <si>
    <t>Date</t>
  </si>
  <si>
    <t>06.08.15</t>
  </si>
  <si>
    <t>03.09.15</t>
  </si>
  <si>
    <t>Level of water (cm)</t>
  </si>
  <si>
    <t>Irrigation water (kanal)</t>
  </si>
  <si>
    <t>EC</t>
  </si>
  <si>
    <t>PH</t>
  </si>
  <si>
    <t>t</t>
  </si>
  <si>
    <t>fenological observations by hight of plants, см</t>
  </si>
  <si>
    <t>fenological observations by number of leaves of plants</t>
  </si>
  <si>
    <t>fenological observations by number of pod of plants</t>
  </si>
  <si>
    <t>21.07.2015</t>
  </si>
  <si>
    <t>10.08.15</t>
  </si>
  <si>
    <t>01.09.15</t>
  </si>
  <si>
    <t>06.10.2015</t>
  </si>
  <si>
    <t>replication</t>
  </si>
  <si>
    <t>V2-V3</t>
  </si>
  <si>
    <t>V3</t>
  </si>
  <si>
    <t>R1-R2</t>
  </si>
  <si>
    <t>pod format</t>
  </si>
  <si>
    <t>MB V1R1</t>
  </si>
  <si>
    <t>Traditsion</t>
  </si>
  <si>
    <t>R1</t>
  </si>
  <si>
    <t>MB V1R2</t>
  </si>
  <si>
    <t>R2</t>
  </si>
  <si>
    <t xml:space="preserve">MB V1R3 </t>
  </si>
  <si>
    <t>R3</t>
  </si>
  <si>
    <t>MB V2R1</t>
  </si>
  <si>
    <t>MB V2R2</t>
  </si>
  <si>
    <t>MB V2R3</t>
  </si>
  <si>
    <t>MB V3R1</t>
  </si>
  <si>
    <t xml:space="preserve">MB V3R2 </t>
  </si>
  <si>
    <t>MB V3R3</t>
  </si>
  <si>
    <t>Optimal</t>
  </si>
  <si>
    <t xml:space="preserve">MB V2R1 </t>
  </si>
  <si>
    <t>AVERAGE</t>
  </si>
  <si>
    <t>R1,R2,R3</t>
  </si>
  <si>
    <t xml:space="preserve">MB </t>
  </si>
  <si>
    <t>STDEV</t>
  </si>
  <si>
    <t>4(3)</t>
  </si>
  <si>
    <t>21.07.15</t>
  </si>
  <si>
    <t>22.07.15</t>
  </si>
  <si>
    <t>23.07.15</t>
  </si>
  <si>
    <t>24.07.15</t>
  </si>
  <si>
    <t>0-10 см</t>
  </si>
  <si>
    <t>ср. в слое 0-10 см</t>
  </si>
  <si>
    <t>0-25</t>
  </si>
  <si>
    <t>25-35</t>
  </si>
  <si>
    <t>35-50</t>
  </si>
  <si>
    <t>50-65</t>
  </si>
  <si>
    <t>65-120</t>
  </si>
  <si>
    <t>0-35</t>
  </si>
  <si>
    <t>35-45</t>
  </si>
  <si>
    <t>45-60</t>
  </si>
  <si>
    <t>60-75</t>
  </si>
  <si>
    <t>75-85</t>
  </si>
  <si>
    <t>85-100</t>
  </si>
  <si>
    <t>100-110</t>
  </si>
  <si>
    <t>110-140</t>
  </si>
  <si>
    <t>mm</t>
  </si>
  <si>
    <t>10-20 см</t>
  </si>
  <si>
    <t>20-30 cм</t>
  </si>
  <si>
    <t>30-40 cм</t>
  </si>
  <si>
    <t>40-50 cм</t>
  </si>
  <si>
    <t>50-60 cм</t>
  </si>
  <si>
    <t>60-70 cм</t>
  </si>
  <si>
    <t>70-80 cм</t>
  </si>
  <si>
    <t>80-90 cм</t>
  </si>
  <si>
    <t>90-100 cм</t>
  </si>
  <si>
    <t>Site ID</t>
  </si>
  <si>
    <t>Treatment No</t>
  </si>
  <si>
    <t>Replication</t>
  </si>
  <si>
    <t>Crop</t>
  </si>
  <si>
    <t>Farming practices</t>
  </si>
  <si>
    <t>Tillage</t>
  </si>
  <si>
    <t>Harrowing</t>
  </si>
  <si>
    <t>Grinding</t>
  </si>
  <si>
    <t>Farrowing</t>
  </si>
  <si>
    <t>Weeding</t>
  </si>
  <si>
    <t>Bio-method</t>
  </si>
  <si>
    <t>Harvesting</t>
  </si>
  <si>
    <t>Маш трад 1 повторность</t>
  </si>
  <si>
    <t>Budding</t>
  </si>
  <si>
    <t>gr/m2</t>
  </si>
  <si>
    <t>kg/ha</t>
  </si>
  <si>
    <t>t/ha</t>
  </si>
  <si>
    <t>центнер</t>
  </si>
  <si>
    <t>Хосил индекси</t>
  </si>
  <si>
    <t xml:space="preserve">№ </t>
  </si>
  <si>
    <t>MB V1R1 (A)</t>
  </si>
  <si>
    <t>MB V1R1 (B)</t>
  </si>
  <si>
    <t>MB V1R2 (A)</t>
  </si>
  <si>
    <t>MB V1R2 (B)</t>
  </si>
  <si>
    <t>MB V1R3 (A)</t>
  </si>
  <si>
    <t>MB V1R3 (B)</t>
  </si>
  <si>
    <t>MB V2R1 (A)</t>
  </si>
  <si>
    <t>MB V2R1 (B)</t>
  </si>
  <si>
    <t>MB V2R2(A)</t>
  </si>
  <si>
    <t>MB V2R2 (B)</t>
  </si>
  <si>
    <t>MB V2R3(A)</t>
  </si>
  <si>
    <t>MB V2R3 (B)</t>
  </si>
  <si>
    <t>MB V3R1(A)</t>
  </si>
  <si>
    <t>MB V3R1 (B)</t>
  </si>
  <si>
    <t>MB V3R2 (A)</t>
  </si>
  <si>
    <t>MB V3R2 (B)</t>
  </si>
  <si>
    <t>MB V3R3(A)</t>
  </si>
  <si>
    <t>MB V3R3(B)</t>
  </si>
  <si>
    <t xml:space="preserve">MB V1R1 </t>
  </si>
  <si>
    <t>R3-R5</t>
  </si>
  <si>
    <t>13.08.15</t>
  </si>
  <si>
    <t>23.09.15</t>
  </si>
  <si>
    <t>code</t>
  </si>
  <si>
    <t>Trad V1R1</t>
  </si>
  <si>
    <t>Mosh</t>
  </si>
  <si>
    <t>Trad V1R2</t>
  </si>
  <si>
    <t>Trad V1R3</t>
  </si>
  <si>
    <t>Trad V2R1</t>
  </si>
  <si>
    <t>Trad V2R2</t>
  </si>
  <si>
    <t>Trad V2R3</t>
  </si>
  <si>
    <t>Trad V3R1</t>
  </si>
  <si>
    <t>Trad V3R2</t>
  </si>
  <si>
    <t>Trad V3R3</t>
  </si>
  <si>
    <t>OPT V1R1</t>
  </si>
  <si>
    <t>OPT V1R2</t>
  </si>
  <si>
    <t>OPT V1R3</t>
  </si>
  <si>
    <t>OPT V2R1</t>
  </si>
  <si>
    <t>OPTV2R2</t>
  </si>
  <si>
    <t>OPT V2R3</t>
  </si>
  <si>
    <t>OPT V3R1</t>
  </si>
  <si>
    <t>OPT V3R2</t>
  </si>
  <si>
    <t>OPT V3R3</t>
  </si>
  <si>
    <t>Soil depth, cm</t>
  </si>
  <si>
    <t>Rep</t>
  </si>
  <si>
    <t>Dates</t>
  </si>
  <si>
    <t>Depth, cm</t>
  </si>
  <si>
    <t># glasses</t>
  </si>
  <si>
    <t>Volume of container</t>
  </si>
  <si>
    <t>Weight in grams</t>
  </si>
  <si>
    <t>Empty container, g</t>
  </si>
  <si>
    <t>Dry soil weight,g</t>
  </si>
  <si>
    <t>Fresh soil weight+container</t>
  </si>
  <si>
    <t>Dry soil weight+container</t>
  </si>
  <si>
    <t>dry soil</t>
  </si>
  <si>
    <t>weight of water</t>
  </si>
  <si>
    <t>Average soil bulk density, g/cm3</t>
  </si>
  <si>
    <t>Dry soil bulk density, g/cm3</t>
  </si>
  <si>
    <t>Profile 2</t>
  </si>
  <si>
    <t>Profile 1</t>
  </si>
  <si>
    <t>Irrigation day</t>
  </si>
  <si>
    <t>Treatment</t>
  </si>
  <si>
    <t>Conventional №2</t>
  </si>
  <si>
    <t>Conventional №3</t>
  </si>
  <si>
    <t>Conventional №6</t>
  </si>
  <si>
    <t>Optimal №1</t>
  </si>
  <si>
    <t>Optimal №4</t>
  </si>
  <si>
    <t>Optimal №5</t>
  </si>
  <si>
    <t>No irrigation</t>
  </si>
  <si>
    <t xml:space="preserve">13.07.2015 </t>
  </si>
  <si>
    <t>21.07.2015 </t>
  </si>
  <si>
    <t xml:space="preserve">30.07.2015 </t>
  </si>
  <si>
    <t xml:space="preserve">18.08.2015 </t>
  </si>
  <si>
    <t>Leveling</t>
  </si>
  <si>
    <t>Sowing</t>
  </si>
  <si>
    <t>Fertiliser</t>
  </si>
  <si>
    <t>24.09.15</t>
  </si>
  <si>
    <t>Spraying</t>
  </si>
  <si>
    <t>Irrigation</t>
  </si>
  <si>
    <t>Defoliation</t>
  </si>
  <si>
    <t>Day</t>
  </si>
  <si>
    <t>Air temperature</t>
  </si>
  <si>
    <t>Min</t>
  </si>
  <si>
    <t>Max</t>
  </si>
  <si>
    <t>Aver</t>
  </si>
  <si>
    <t>Wind speed</t>
  </si>
  <si>
    <t>Radiation</t>
  </si>
  <si>
    <t>Precipitation</t>
  </si>
  <si>
    <t>m/s</t>
  </si>
  <si>
    <t>Plant height, cm</t>
  </si>
  <si>
    <t>Number of pods/plant</t>
  </si>
  <si>
    <t>Number of seeds in pod</t>
  </si>
  <si>
    <t>Grain yield</t>
  </si>
  <si>
    <t>1000 seeds weight</t>
  </si>
  <si>
    <t>Number of stems</t>
  </si>
  <si>
    <t>Harvest Index</t>
  </si>
  <si>
    <t>Mungbean</t>
  </si>
  <si>
    <t>Traditional</t>
  </si>
  <si>
    <t>STD</t>
  </si>
  <si>
    <t>0-31</t>
  </si>
  <si>
    <t>40-52</t>
  </si>
  <si>
    <t>50-62</t>
  </si>
  <si>
    <t>62-120</t>
  </si>
  <si>
    <t>CRPDS Project:</t>
  </si>
  <si>
    <t xml:space="preserve">Project Component:       </t>
  </si>
  <si>
    <t>Country: Uzbekistan</t>
  </si>
  <si>
    <t>Soil chemical analysis</t>
  </si>
  <si>
    <t>Province: Khorezm</t>
  </si>
  <si>
    <t>District: Urgench</t>
  </si>
  <si>
    <t>Test farm: Uzbek Cotton RI site</t>
  </si>
  <si>
    <t>Sampling Date</t>
  </si>
  <si>
    <t>Sample Depth</t>
  </si>
  <si>
    <t>Electrical conductivity Ece</t>
  </si>
  <si>
    <t>Solid residual</t>
  </si>
  <si>
    <t xml:space="preserve">Soluble cations </t>
  </si>
  <si>
    <t>Soluble anions</t>
  </si>
  <si>
    <t>SAR **</t>
  </si>
  <si>
    <t>Ca 2+</t>
  </si>
  <si>
    <t>Mg 2+</t>
  </si>
  <si>
    <t>Cl –</t>
  </si>
  <si>
    <t xml:space="preserve"> %/100g</t>
  </si>
  <si>
    <t xml:space="preserve">31-40 </t>
  </si>
  <si>
    <t xml:space="preserve">68-210 </t>
  </si>
  <si>
    <t xml:space="preserve">35-50 </t>
  </si>
  <si>
    <t xml:space="preserve">120-200 </t>
  </si>
  <si>
    <t xml:space="preserve">52-68 </t>
  </si>
  <si>
    <t>Infiltration rate</t>
  </si>
  <si>
    <t>Field Capacity</t>
  </si>
  <si>
    <t>Soil Bulk Density</t>
  </si>
  <si>
    <t>Irrigation regime</t>
  </si>
  <si>
    <t>Farming practice</t>
  </si>
  <si>
    <t>Meteorological information</t>
  </si>
  <si>
    <t>Meteostation</t>
  </si>
  <si>
    <t>Geographic coordinates</t>
  </si>
  <si>
    <t xml:space="preserve">Pizometr </t>
  </si>
  <si>
    <t>The water level, м</t>
  </si>
  <si>
    <t>Ес</t>
  </si>
  <si>
    <t>GW1</t>
  </si>
  <si>
    <t>GW2</t>
  </si>
  <si>
    <t>GW3</t>
  </si>
  <si>
    <t>GW4</t>
  </si>
  <si>
    <t>GW5</t>
  </si>
  <si>
    <t>GW6</t>
  </si>
  <si>
    <t>GW7</t>
  </si>
  <si>
    <t>GW8</t>
  </si>
  <si>
    <t>GW9</t>
  </si>
  <si>
    <t>GW10</t>
  </si>
  <si>
    <t>GW11</t>
  </si>
  <si>
    <t>GW12</t>
  </si>
  <si>
    <t>GW13</t>
  </si>
  <si>
    <t>GW14</t>
  </si>
  <si>
    <t>##</t>
  </si>
  <si>
    <t>Determination of infiltration rate</t>
  </si>
  <si>
    <t>infiltration rate, mm/hrs</t>
  </si>
  <si>
    <t>Volume of infiltrated water per 6 hours, mm</t>
  </si>
  <si>
    <t>Infiltration rate, mm/hour</t>
  </si>
  <si>
    <t>10 min</t>
  </si>
  <si>
    <t>20 min</t>
  </si>
  <si>
    <t>30 min</t>
  </si>
  <si>
    <t>40 min</t>
  </si>
  <si>
    <t>50 min</t>
  </si>
  <si>
    <t>60 min</t>
  </si>
  <si>
    <t>№ glasses
бюкса</t>
  </si>
  <si>
    <t>Soil depth</t>
  </si>
  <si>
    <t>Weight</t>
  </si>
  <si>
    <t>glasses,
g.</t>
  </si>
  <si>
    <t>Fresh soil weight+container, g</t>
  </si>
  <si>
    <t>Dry soil weight+container, g</t>
  </si>
  <si>
    <t>Dry soil weight, g</t>
  </si>
  <si>
    <t>Water weight,g</t>
  </si>
  <si>
    <t>Soil bulk density, g/cm3</t>
  </si>
  <si>
    <t>Average soil moisture, %</t>
  </si>
  <si>
    <t>g/g x100 %</t>
  </si>
  <si>
    <t>m3/m3 x 100%</t>
  </si>
  <si>
    <t>Water storage</t>
  </si>
  <si>
    <t>MW site</t>
  </si>
  <si>
    <t>WF</t>
  </si>
  <si>
    <t>MW</t>
  </si>
  <si>
    <t>Cotton RI site</t>
  </si>
  <si>
    <t>soil depth, cm</t>
  </si>
  <si>
    <t>Wet soil weight (gr)</t>
  </si>
  <si>
    <t>Dry soil weight (gr)</t>
  </si>
  <si>
    <t>water weight (gr)</t>
  </si>
  <si>
    <t>Soil moisture (g/g)</t>
  </si>
  <si>
    <t>Glasses weight, gr</t>
  </si>
  <si>
    <t>Farmer practice WM</t>
  </si>
  <si>
    <t>Traditional WF</t>
  </si>
  <si>
    <t>10_20</t>
  </si>
  <si>
    <t>V2</t>
  </si>
  <si>
    <t>Elomon</t>
  </si>
  <si>
    <t>Tanya</t>
  </si>
  <si>
    <t>Optimal WM</t>
  </si>
  <si>
    <t>Optimal WF</t>
  </si>
  <si>
    <t>V1</t>
  </si>
  <si>
    <t>Yaksart</t>
  </si>
  <si>
    <t>Traditional WM</t>
  </si>
  <si>
    <t>Farmer practice WF</t>
  </si>
  <si>
    <t>1-3 leaves formation and sprouting</t>
  </si>
  <si>
    <t>Sprouting</t>
  </si>
  <si>
    <t>Conventional</t>
  </si>
  <si>
    <r>
      <t>Irrigation rate, m</t>
    </r>
    <r>
      <rPr>
        <vertAlign val="superscript"/>
        <sz val="10"/>
        <color rgb="FF000000"/>
        <rFont val="Calibri"/>
        <family val="2"/>
        <charset val="204"/>
        <scheme val="minor"/>
      </rPr>
      <t>3</t>
    </r>
    <r>
      <rPr>
        <sz val="10"/>
        <color rgb="FF000000"/>
        <rFont val="Calibri"/>
        <family val="2"/>
        <charset val="204"/>
        <scheme val="minor"/>
      </rPr>
      <t>/ha</t>
    </r>
  </si>
  <si>
    <t>Wheat</t>
  </si>
  <si>
    <t>26.09.2015</t>
  </si>
  <si>
    <t>27.09.2015</t>
  </si>
  <si>
    <t>27-28.09.2015</t>
  </si>
  <si>
    <t>29.09.2015</t>
  </si>
  <si>
    <t>28.09.2015</t>
  </si>
  <si>
    <t>2 (30.09.2015-55 mm, 16.10.2015-49 mm)</t>
  </si>
  <si>
    <t>30+30</t>
  </si>
  <si>
    <t>LONDDG</t>
  </si>
  <si>
    <t>LATDDG</t>
  </si>
  <si>
    <t>Automatic Weather Station</t>
  </si>
  <si>
    <t>10-20.</t>
  </si>
  <si>
    <r>
      <t>MJ/m</t>
    </r>
    <r>
      <rPr>
        <b/>
        <vertAlign val="superscript"/>
        <sz val="10"/>
        <color indexed="63"/>
        <rFont val="Arial Cyr"/>
      </rPr>
      <t>2</t>
    </r>
  </si>
  <si>
    <t>Relative Humidity</t>
  </si>
  <si>
    <t>RESEARCH ACTIVITIES TITLED</t>
  </si>
  <si>
    <t>INTEGRATED LAND AND WATER PRODUCTIVITY IMPROVEMENT IN ARAL SEA BASIN</t>
  </si>
  <si>
    <t>WITHIN</t>
  </si>
  <si>
    <t>CGIAR RESEARCH PROGRAM ON DRYLAND SYSTEMS (CRP DS)</t>
  </si>
  <si>
    <t>Database on</t>
  </si>
  <si>
    <t>Partial budget analysis for mungbean trials in Khorezm, in UZS per ha</t>
  </si>
  <si>
    <t>Optimum</t>
  </si>
  <si>
    <t>Cycle 1 Mungbean</t>
  </si>
  <si>
    <t>Yield, t/ha</t>
  </si>
  <si>
    <t>Price, UZS/kg</t>
  </si>
  <si>
    <t>Revenue, UZS/ha</t>
  </si>
  <si>
    <t>Land preparation costs (including laser leveling, tillage, chizeling, harrowing)</t>
  </si>
  <si>
    <t>diesel amount, litres</t>
  </si>
  <si>
    <t>diesel price, UZS per l</t>
  </si>
  <si>
    <t>tractor driver salary, UZS</t>
  </si>
  <si>
    <t>Field assisstants</t>
  </si>
  <si>
    <t>Field assisstants rate, UZS per person</t>
  </si>
  <si>
    <t>Planting costs</t>
  </si>
  <si>
    <t>seed rate, kg</t>
  </si>
  <si>
    <t>seed price, UZS per kg</t>
  </si>
  <si>
    <t>hand labor, people</t>
  </si>
  <si>
    <t>hand labor, salary</t>
  </si>
  <si>
    <t>Fertilizer application costs</t>
  </si>
  <si>
    <t>karbamid rate, kg</t>
  </si>
  <si>
    <t>karbamid price, UZS per kg</t>
  </si>
  <si>
    <t>ammofos rate, kg</t>
  </si>
  <si>
    <t>ammofos price, UZS per kg</t>
  </si>
  <si>
    <t>kaliy chlorid rate, kg</t>
  </si>
  <si>
    <t>kaliy chlorid price, UZS per kg</t>
  </si>
  <si>
    <t>Weeding costs</t>
  </si>
  <si>
    <t>Weeding events</t>
  </si>
  <si>
    <t xml:space="preserve">Figure. Revenue values for traditional irrigation (3 irrigations) and optimum irrigation (4 irrigations) </t>
  </si>
  <si>
    <t>Hand labor rate, people</t>
  </si>
  <si>
    <t>Hand labor price, UZS per person</t>
  </si>
  <si>
    <t>Irrigation costs</t>
  </si>
  <si>
    <t xml:space="preserve">Irrigation </t>
  </si>
  <si>
    <r>
      <t>1.00 </t>
    </r>
    <r>
      <rPr>
        <sz val="17.600000000000001"/>
        <color rgb="FF05A8E2"/>
        <rFont val="Arial"/>
        <family val="2"/>
        <charset val="204"/>
      </rPr>
      <t>UZS</t>
    </r>
  </si>
  <si>
    <t>=</t>
  </si>
  <si>
    <t>0.000356824 </t>
  </si>
  <si>
    <t>USD</t>
  </si>
  <si>
    <t>Labor price, UZS per person per month</t>
  </si>
  <si>
    <t>other irrigation costs?</t>
  </si>
  <si>
    <t>Harvesting costs</t>
  </si>
  <si>
    <t>Total costs, UZS/ha</t>
  </si>
  <si>
    <t>Profit, UZS/ha</t>
  </si>
  <si>
    <t>Rate of return, %</t>
  </si>
  <si>
    <t>Cycle 2. Winter wheat</t>
  </si>
  <si>
    <t>Total for technology 
(mungbean and winter wheat) to be updated after WW harvest</t>
  </si>
  <si>
    <t>mungbean inputs</t>
  </si>
  <si>
    <t>events/quantity</t>
  </si>
  <si>
    <t>labor</t>
  </si>
  <si>
    <t>price</t>
  </si>
  <si>
    <t>0,6 ha costs</t>
  </si>
  <si>
    <t>1 ha costs</t>
  </si>
  <si>
    <t>weeding</t>
  </si>
  <si>
    <t>irrigation</t>
  </si>
  <si>
    <t>3 months</t>
  </si>
  <si>
    <t>1 person</t>
  </si>
  <si>
    <t>harvesting</t>
  </si>
  <si>
    <t>karbamid</t>
  </si>
  <si>
    <t>ammofos</t>
  </si>
  <si>
    <t>kaliy chlorid</t>
  </si>
  <si>
    <t>Flowering</t>
  </si>
  <si>
    <t>Variety</t>
  </si>
  <si>
    <t>Plant density m2</t>
  </si>
  <si>
    <t>Management</t>
  </si>
  <si>
    <t>Emergence date</t>
  </si>
  <si>
    <t>Tillering date</t>
  </si>
  <si>
    <t>Irrigation water</t>
  </si>
  <si>
    <r>
      <t>m</t>
    </r>
    <r>
      <rPr>
        <vertAlign val="superscript"/>
        <sz val="10"/>
        <rFont val="Arial Cyr"/>
        <family val="2"/>
        <charset val="204"/>
      </rPr>
      <t>3</t>
    </r>
    <r>
      <rPr>
        <sz val="10"/>
        <rFont val="Arial Cyr"/>
        <family val="2"/>
        <charset val="204"/>
      </rPr>
      <t>/ha</t>
    </r>
  </si>
  <si>
    <t>Piezometers</t>
  </si>
  <si>
    <t>Above ground_part (cm)</t>
  </si>
  <si>
    <t>From the top to GWL (cm)</t>
  </si>
  <si>
    <t>GWL(cm)</t>
  </si>
  <si>
    <t>FP1</t>
  </si>
  <si>
    <t>FP2</t>
  </si>
  <si>
    <t>FP3</t>
  </si>
  <si>
    <t>FP4</t>
  </si>
  <si>
    <t>FP5</t>
  </si>
  <si>
    <t>FP6</t>
  </si>
  <si>
    <t>OI1</t>
  </si>
  <si>
    <t>OI2</t>
  </si>
  <si>
    <t>OI3</t>
  </si>
  <si>
    <t>OI4</t>
  </si>
  <si>
    <t>OI5</t>
  </si>
  <si>
    <t>OI6</t>
  </si>
  <si>
    <t>OI7</t>
  </si>
  <si>
    <t>OI8</t>
  </si>
  <si>
    <t>OI9</t>
  </si>
  <si>
    <t>OI10</t>
  </si>
  <si>
    <t>OI11</t>
  </si>
  <si>
    <t>OI12</t>
  </si>
  <si>
    <t>OI13</t>
  </si>
  <si>
    <t>OI14</t>
  </si>
  <si>
    <t>OI15</t>
  </si>
  <si>
    <t>OI16</t>
  </si>
  <si>
    <t>OI17</t>
  </si>
  <si>
    <t>OI18</t>
  </si>
  <si>
    <t>CI1</t>
  </si>
  <si>
    <t>CI2</t>
  </si>
  <si>
    <t>CI3</t>
  </si>
  <si>
    <t>CI4</t>
  </si>
  <si>
    <t>CI5</t>
  </si>
  <si>
    <t>CI6</t>
  </si>
  <si>
    <t>CI7</t>
  </si>
  <si>
    <t>CI8</t>
  </si>
  <si>
    <t>CI9</t>
  </si>
  <si>
    <t>CI10</t>
  </si>
  <si>
    <t>CI11</t>
  </si>
  <si>
    <t>CI12</t>
  </si>
  <si>
    <t>CI13</t>
  </si>
  <si>
    <t>CI14</t>
  </si>
  <si>
    <t>CI15</t>
  </si>
  <si>
    <t>CI16</t>
  </si>
  <si>
    <t>CI17</t>
  </si>
  <si>
    <t>CI18</t>
  </si>
  <si>
    <r>
      <t>Plant density, Plants m</t>
    </r>
    <r>
      <rPr>
        <vertAlign val="superscript"/>
        <sz val="11"/>
        <color theme="1"/>
        <rFont val="Calibri"/>
        <family val="2"/>
        <charset val="204"/>
        <scheme val="minor"/>
      </rPr>
      <t>-2</t>
    </r>
  </si>
  <si>
    <t>g/m2</t>
  </si>
  <si>
    <t>100 kg/ha</t>
  </si>
  <si>
    <t>Aboveground biomass</t>
  </si>
  <si>
    <t>abs</t>
  </si>
  <si>
    <r>
      <t>CO</t>
    </r>
    <r>
      <rPr>
        <sz val="8"/>
        <color indexed="8"/>
        <rFont val="Times New Roman"/>
        <family val="1"/>
        <charset val="204"/>
      </rPr>
      <t xml:space="preserve">3 </t>
    </r>
    <r>
      <rPr>
        <sz val="10"/>
        <color indexed="8"/>
        <rFont val="Times New Roman"/>
        <family val="1"/>
        <charset val="204"/>
      </rPr>
      <t>2–</t>
    </r>
  </si>
  <si>
    <r>
      <t>HCO</t>
    </r>
    <r>
      <rPr>
        <sz val="8"/>
        <color indexed="8"/>
        <rFont val="Times New Roman"/>
        <family val="1"/>
        <charset val="204"/>
      </rPr>
      <t xml:space="preserve">3 </t>
    </r>
    <r>
      <rPr>
        <sz val="10"/>
        <color indexed="8"/>
        <rFont val="Times New Roman"/>
        <family val="1"/>
        <charset val="204"/>
      </rPr>
      <t>–</t>
    </r>
  </si>
  <si>
    <r>
      <t>SO</t>
    </r>
    <r>
      <rPr>
        <sz val="8"/>
        <color indexed="8"/>
        <rFont val="Times New Roman"/>
        <family val="1"/>
        <charset val="204"/>
      </rPr>
      <t xml:space="preserve">4 </t>
    </r>
    <r>
      <rPr>
        <sz val="10"/>
        <color indexed="8"/>
        <rFont val="Times New Roman"/>
        <family val="1"/>
        <charset val="204"/>
      </rPr>
      <t>2–</t>
    </r>
  </si>
  <si>
    <t>№ wells</t>
  </si>
  <si>
    <t>SE</t>
  </si>
  <si>
    <t>Above ground biomass</t>
  </si>
  <si>
    <t xml:space="preserve">Na + K photometer </t>
  </si>
  <si>
    <t>Wheat crop phenology</t>
  </si>
  <si>
    <t>Mungbean crop phenology</t>
  </si>
  <si>
    <t>Groundwater level&amp; quality</t>
  </si>
  <si>
    <t>Soil moisture (mungbean)</t>
  </si>
  <si>
    <t>Initial_soil_moisture (wheat)</t>
  </si>
  <si>
    <t>Groundwater level (wheat)</t>
  </si>
  <si>
    <t>Yield data (mungbean)</t>
  </si>
  <si>
    <t>crop</t>
  </si>
  <si>
    <t>Economic assessment</t>
  </si>
  <si>
    <t>LAI (mungbean)</t>
  </si>
  <si>
    <r>
      <t>m</t>
    </r>
    <r>
      <rPr>
        <vertAlign val="super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/m</t>
    </r>
    <r>
      <rPr>
        <vertAlign val="superscript"/>
        <sz val="10"/>
        <rFont val="Arial"/>
        <family val="2"/>
        <charset val="204"/>
      </rPr>
      <t>2</t>
    </r>
  </si>
  <si>
    <t>TDR #</t>
  </si>
  <si>
    <t>17/07/2015</t>
  </si>
  <si>
    <t>20/07/2015</t>
  </si>
  <si>
    <t>21/07/2015</t>
  </si>
  <si>
    <t>22/07/2015</t>
  </si>
  <si>
    <t>23/07/2015</t>
  </si>
  <si>
    <t>24/07/2015</t>
  </si>
  <si>
    <t>25/07/2015</t>
  </si>
  <si>
    <t>28/07/2015</t>
  </si>
  <si>
    <t>29/07/2015</t>
  </si>
  <si>
    <t>30/07/2015</t>
  </si>
  <si>
    <t>13/08/2015</t>
  </si>
  <si>
    <t>14/08/2015</t>
  </si>
  <si>
    <t>15/08/2015</t>
  </si>
  <si>
    <t>16/08/2015</t>
  </si>
  <si>
    <t>17/08/2015</t>
  </si>
  <si>
    <t>18/08/2015</t>
  </si>
  <si>
    <t>19/08/2015</t>
  </si>
  <si>
    <t>20/08/2015</t>
  </si>
  <si>
    <t>21/08/2015</t>
  </si>
  <si>
    <t>22/08/2015</t>
  </si>
  <si>
    <t>23/08/2015</t>
  </si>
  <si>
    <t>24/08/2015</t>
  </si>
  <si>
    <t>25/08/2015</t>
  </si>
  <si>
    <t>26/08/2015</t>
  </si>
  <si>
    <t>27/08/2015</t>
  </si>
  <si>
    <t>28/08/2015</t>
  </si>
  <si>
    <t>14/09/2015</t>
  </si>
  <si>
    <t>100%ППВ</t>
  </si>
  <si>
    <t xml:space="preserve">80% ППВ </t>
  </si>
  <si>
    <t>17/July-20/July</t>
  </si>
  <si>
    <t>20/July-21/July</t>
  </si>
  <si>
    <t>21/July-22/July</t>
  </si>
  <si>
    <t>22/July-23/July</t>
  </si>
  <si>
    <t>23/July-24/July</t>
  </si>
  <si>
    <t>24/July-25/July</t>
  </si>
  <si>
    <t>25/July-28/July</t>
  </si>
  <si>
    <t>28/July-29/Aug</t>
  </si>
  <si>
    <t>29/July-30/07/Aug</t>
  </si>
  <si>
    <t>30/July-03/Aug</t>
  </si>
  <si>
    <t>03-04/Aug</t>
  </si>
  <si>
    <t>04-05/Aug</t>
  </si>
  <si>
    <t>05-06/Aug</t>
  </si>
  <si>
    <t>06-07/Aug</t>
  </si>
  <si>
    <t>07-08/Aug</t>
  </si>
  <si>
    <t>08-09/Aug</t>
  </si>
  <si>
    <t>09-10/Aug</t>
  </si>
  <si>
    <t>10-11/Aug</t>
  </si>
  <si>
    <t>11-12/Aug</t>
  </si>
  <si>
    <t>12-13/Aug</t>
  </si>
  <si>
    <t>13-14/Aug</t>
  </si>
  <si>
    <t>14-15/Aug</t>
  </si>
  <si>
    <t>15-16/Aug</t>
  </si>
  <si>
    <t>16-17/Aug</t>
  </si>
  <si>
    <t>17-18/Aug</t>
  </si>
  <si>
    <t>18-19/Aug</t>
  </si>
  <si>
    <t>19-20/Aug</t>
  </si>
  <si>
    <t>20-21/Aug</t>
  </si>
  <si>
    <t>21-22/Aug</t>
  </si>
  <si>
    <t>22-23/Aug</t>
  </si>
  <si>
    <t>23-24/Aug</t>
  </si>
  <si>
    <t>24-25/Aug</t>
  </si>
  <si>
    <t>25-26/Aug</t>
  </si>
  <si>
    <t>26-27/Aug</t>
  </si>
  <si>
    <t>27-28/Aug</t>
  </si>
  <si>
    <t>28/Aug-03/Sep</t>
  </si>
  <si>
    <t>03-05/Sep</t>
  </si>
  <si>
    <t>05-07/Sep</t>
  </si>
  <si>
    <t>07-08/Sep</t>
  </si>
  <si>
    <t>8-11/Sep</t>
  </si>
  <si>
    <t>11-12/Sep</t>
  </si>
  <si>
    <t>12-14/Sep</t>
  </si>
  <si>
    <t>TDR1</t>
  </si>
  <si>
    <t>ET0</t>
  </si>
  <si>
    <t>0-15</t>
  </si>
  <si>
    <t>0.5192x + 12.753</t>
  </si>
  <si>
    <t>15-30</t>
  </si>
  <si>
    <t>30-45</t>
  </si>
  <si>
    <t>75-90</t>
  </si>
  <si>
    <t>90-105</t>
  </si>
  <si>
    <t>105-120</t>
  </si>
  <si>
    <t>120-135</t>
  </si>
  <si>
    <t>0-50</t>
  </si>
  <si>
    <t>110-120</t>
  </si>
  <si>
    <t>0-80</t>
  </si>
  <si>
    <t>0-100</t>
  </si>
  <si>
    <t>TDR2</t>
  </si>
  <si>
    <t>70-85</t>
  </si>
  <si>
    <t>TDR3</t>
  </si>
  <si>
    <t>100-120</t>
  </si>
  <si>
    <t>TDR4</t>
  </si>
  <si>
    <t>TDR5</t>
  </si>
  <si>
    <t>TDR6</t>
  </si>
  <si>
    <t>TDR7</t>
  </si>
  <si>
    <t>TDR8</t>
  </si>
  <si>
    <t>TDR9</t>
  </si>
  <si>
    <t>Kc</t>
  </si>
  <si>
    <t>new estimations</t>
  </si>
  <si>
    <t>optimal irrigation</t>
  </si>
  <si>
    <t>Precipitation, mm</t>
  </si>
  <si>
    <t>Soil moisture, mm (0-100 cm)</t>
  </si>
  <si>
    <t>Calibrated Soil moisture, mm (0-100 cm)</t>
  </si>
  <si>
    <t>ET=Difference, mm</t>
  </si>
  <si>
    <t>ET0 aver</t>
  </si>
  <si>
    <t>traditional irrigation</t>
  </si>
  <si>
    <t>13/07/2015</t>
  </si>
  <si>
    <t>farmer practice</t>
  </si>
  <si>
    <t>18/07/2015</t>
  </si>
  <si>
    <t>19/07/2015</t>
  </si>
  <si>
    <t>26/07/2015</t>
  </si>
  <si>
    <t>27/07/2015</t>
  </si>
  <si>
    <t>31/07/2015</t>
  </si>
  <si>
    <t>Date of sowing</t>
  </si>
  <si>
    <t>Emergence</t>
  </si>
  <si>
    <t>Harvest</t>
  </si>
  <si>
    <t>X</t>
  </si>
  <si>
    <t>Y</t>
  </si>
  <si>
    <t>29/08/2015</t>
  </si>
  <si>
    <t>30/08/2015</t>
  </si>
  <si>
    <t>31/08/2015</t>
  </si>
  <si>
    <t>Green gram,</t>
  </si>
  <si>
    <t>cowpeas</t>
  </si>
  <si>
    <t>20 30 30 20 110 March Mediterranean</t>
  </si>
  <si>
    <t>Green Gram and Cowpeas 1.05 0.60-0.356 0.4</t>
  </si>
  <si>
    <t>13/09/2015</t>
  </si>
  <si>
    <t>15/09/2015</t>
  </si>
  <si>
    <t>Treatments</t>
  </si>
  <si>
    <t>TDR</t>
  </si>
  <si>
    <t>Yield, kg/ha</t>
  </si>
  <si>
    <t>Number irrigation</t>
  </si>
  <si>
    <t>Irrigation rate, mm</t>
  </si>
  <si>
    <t>ET, mm</t>
  </si>
  <si>
    <t>Water productivity, kg/mm x ha</t>
  </si>
  <si>
    <t>Optimum irrigation</t>
  </si>
  <si>
    <t>Traditional irrigation</t>
  </si>
  <si>
    <t>actual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</si>
</sst>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79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63"/>
      <name val="Arial Cyr"/>
      <charset val="204"/>
    </font>
    <font>
      <sz val="8"/>
      <name val="Arial"/>
      <family val="2"/>
      <charset val="204"/>
    </font>
    <font>
      <b/>
      <vertAlign val="superscript"/>
      <sz val="10"/>
      <color indexed="63"/>
      <name val="Arial Cyr"/>
      <charset val="204"/>
    </font>
    <font>
      <sz val="10"/>
      <color indexed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vertAlign val="superscript"/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u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 tint="0.14999847407452621"/>
      <name val="Arial"/>
      <family val="2"/>
      <charset val="204"/>
    </font>
    <font>
      <sz val="12"/>
      <color theme="1" tint="0.14999847407452621"/>
      <name val="Arial"/>
      <family val="2"/>
      <charset val="204"/>
    </font>
    <font>
      <sz val="10"/>
      <color theme="3" tint="-0.249977111117893"/>
      <name val="Arial"/>
      <family val="2"/>
      <charset val="204"/>
    </font>
    <font>
      <sz val="12"/>
      <color theme="3" tint="-0.24997711111789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0"/>
      <name val="Arial Cyr"/>
    </font>
    <font>
      <sz val="13.5"/>
      <color rgb="FF000000"/>
      <name val="Verdana"/>
      <family val="2"/>
      <charset val="204"/>
    </font>
    <font>
      <b/>
      <sz val="12"/>
      <color theme="1" tint="0.14999847407452621"/>
      <name val="Times New Roman"/>
      <family val="1"/>
      <charset val="204"/>
    </font>
    <font>
      <b/>
      <sz val="12"/>
      <color theme="1" tint="0.14999847407452621"/>
      <name val="Arial"/>
      <family val="2"/>
    </font>
    <font>
      <sz val="12"/>
      <color theme="1" tint="0.14999847407452621"/>
      <name val="Times New Roman"/>
      <family val="1"/>
      <charset val="204"/>
    </font>
    <font>
      <b/>
      <sz val="10"/>
      <name val="Arial Cyr"/>
      <family val="2"/>
      <charset val="204"/>
    </font>
    <font>
      <i/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 tint="0.14999847407452621"/>
      <name val="Calibri"/>
      <family val="2"/>
      <charset val="204"/>
      <scheme val="minor"/>
    </font>
    <font>
      <sz val="10"/>
      <color theme="3" tint="-0.249977111117893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vertAlign val="superscript"/>
      <sz val="10"/>
      <color rgb="FF000000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color indexed="63"/>
      <name val="Arial Cy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7.600000000000001"/>
      <color rgb="FF3D68A8"/>
      <name val="Arial"/>
      <family val="2"/>
      <charset val="204"/>
    </font>
    <font>
      <sz val="17.600000000000001"/>
      <color rgb="FF05A8E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2"/>
      <color theme="1" tint="0.14999847407452621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Arial Cyr"/>
      <charset val="204"/>
    </font>
    <font>
      <b/>
      <sz val="12"/>
      <color rgb="FFFF0000"/>
      <name val="Arial"/>
      <family val="2"/>
      <charset val="204"/>
    </font>
    <font>
      <vertAlign val="superscript"/>
      <sz val="10"/>
      <name val="Arial"/>
      <family val="2"/>
      <charset val="204"/>
    </font>
    <font>
      <sz val="11"/>
      <color theme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sz val="11"/>
      <color rgb="FF000000"/>
      <name val="Calibri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7">
    <xf numFmtId="0" fontId="0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3" fillId="0" borderId="0"/>
    <xf numFmtId="0" fontId="4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11" borderId="43" applyNumberFormat="0" applyFont="0" applyAlignment="0" applyProtection="0"/>
    <xf numFmtId="0" fontId="2" fillId="11" borderId="43" applyNumberFormat="0" applyFont="0" applyAlignment="0" applyProtection="0"/>
    <xf numFmtId="0" fontId="2" fillId="11" borderId="43" applyNumberFormat="0" applyFont="0" applyAlignment="0" applyProtection="0"/>
    <xf numFmtId="0" fontId="2" fillId="11" borderId="43" applyNumberFormat="0" applyFont="0" applyAlignment="0" applyProtection="0"/>
    <xf numFmtId="0" fontId="2" fillId="11" borderId="43" applyNumberFormat="0" applyFont="0" applyAlignment="0" applyProtection="0"/>
    <xf numFmtId="0" fontId="2" fillId="11" borderId="43" applyNumberFormat="0" applyFont="0" applyAlignment="0" applyProtection="0"/>
    <xf numFmtId="0" fontId="2" fillId="11" borderId="43" applyNumberFormat="0" applyFont="0" applyAlignment="0" applyProtection="0"/>
    <xf numFmtId="0" fontId="1" fillId="0" borderId="0"/>
  </cellStyleXfs>
  <cellXfs count="490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0" fillId="0" borderId="1" xfId="0" applyBorder="1"/>
    <xf numFmtId="0" fontId="12" fillId="0" borderId="0" xfId="2"/>
    <xf numFmtId="0" fontId="5" fillId="0" borderId="0" xfId="0" applyFont="1"/>
    <xf numFmtId="0" fontId="21" fillId="0" borderId="0" xfId="0" applyFont="1"/>
    <xf numFmtId="0" fontId="21" fillId="0" borderId="1" xfId="0" applyFont="1" applyBorder="1"/>
    <xf numFmtId="0" fontId="12" fillId="0" borderId="0" xfId="1"/>
    <xf numFmtId="0" fontId="14" fillId="2" borderId="8" xfId="1" applyFont="1" applyFill="1" applyBorder="1" applyAlignment="1">
      <alignment horizontal="center" vertical="center" wrapText="1"/>
    </xf>
    <xf numFmtId="0" fontId="14" fillId="2" borderId="21" xfId="1" applyFont="1" applyFill="1" applyBorder="1" applyAlignment="1">
      <alignment horizontal="center" vertical="center" wrapText="1"/>
    </xf>
    <xf numFmtId="14" fontId="14" fillId="2" borderId="22" xfId="1" applyNumberFormat="1" applyFont="1" applyFill="1" applyBorder="1" applyAlignment="1">
      <alignment horizontal="center" vertical="center" wrapText="1"/>
    </xf>
    <xf numFmtId="14" fontId="22" fillId="2" borderId="22" xfId="1" applyNumberFormat="1" applyFont="1" applyFill="1" applyBorder="1" applyAlignment="1">
      <alignment horizontal="center" vertical="center" wrapText="1"/>
    </xf>
    <xf numFmtId="0" fontId="12" fillId="0" borderId="8" xfId="1" applyBorder="1"/>
    <xf numFmtId="2" fontId="13" fillId="0" borderId="1" xfId="1" applyNumberFormat="1" applyFont="1" applyBorder="1" applyAlignment="1">
      <alignment horizontal="center"/>
    </xf>
    <xf numFmtId="0" fontId="12" fillId="0" borderId="13" xfId="1" applyBorder="1"/>
    <xf numFmtId="2" fontId="13" fillId="0" borderId="20" xfId="1" applyNumberFormat="1" applyFont="1" applyBorder="1" applyAlignment="1">
      <alignment horizontal="center"/>
    </xf>
    <xf numFmtId="0" fontId="12" fillId="0" borderId="7" xfId="1" applyBorder="1"/>
    <xf numFmtId="2" fontId="13" fillId="0" borderId="16" xfId="1" applyNumberFormat="1" applyFont="1" applyBorder="1" applyAlignment="1">
      <alignment horizontal="center"/>
    </xf>
    <xf numFmtId="2" fontId="13" fillId="0" borderId="25" xfId="1" applyNumberFormat="1" applyFont="1" applyBorder="1" applyAlignment="1">
      <alignment horizontal="center"/>
    </xf>
    <xf numFmtId="0" fontId="14" fillId="2" borderId="24" xfId="1" applyFont="1" applyFill="1" applyBorder="1" applyAlignment="1">
      <alignment horizontal="center" vertical="center" wrapText="1"/>
    </xf>
    <xf numFmtId="0" fontId="12" fillId="0" borderId="0" xfId="3" applyFont="1"/>
    <xf numFmtId="0" fontId="2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6" fillId="0" borderId="1" xfId="0" applyFont="1" applyBorder="1"/>
    <xf numFmtId="165" fontId="0" fillId="0" borderId="0" xfId="0" applyNumberFormat="1" applyAlignment="1">
      <alignment horizontal="center"/>
    </xf>
    <xf numFmtId="0" fontId="13" fillId="0" borderId="0" xfId="0" applyFont="1"/>
    <xf numFmtId="0" fontId="2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3" fillId="0" borderId="1" xfId="0" applyFont="1" applyBorder="1"/>
    <xf numFmtId="2" fontId="0" fillId="0" borderId="1" xfId="0" applyNumberFormat="1" applyBorder="1"/>
    <xf numFmtId="2" fontId="0" fillId="0" borderId="0" xfId="0" applyNumberFormat="1"/>
    <xf numFmtId="164" fontId="0" fillId="0" borderId="0" xfId="0" applyNumberFormat="1"/>
    <xf numFmtId="2" fontId="13" fillId="0" borderId="27" xfId="1" applyNumberFormat="1" applyFont="1" applyBorder="1" applyAlignment="1">
      <alignment horizontal="center"/>
    </xf>
    <xf numFmtId="165" fontId="13" fillId="0" borderId="27" xfId="1" applyNumberFormat="1" applyFont="1" applyBorder="1" applyAlignment="1">
      <alignment horizontal="center"/>
    </xf>
    <xf numFmtId="2" fontId="33" fillId="0" borderId="0" xfId="0" applyNumberFormat="1" applyFont="1" applyAlignment="1">
      <alignment horizontal="center"/>
    </xf>
    <xf numFmtId="0" fontId="13" fillId="0" borderId="1" xfId="1" applyFont="1" applyBorder="1" applyAlignment="1">
      <alignment horizontal="center"/>
    </xf>
    <xf numFmtId="0" fontId="4" fillId="0" borderId="0" xfId="4"/>
    <xf numFmtId="1" fontId="4" fillId="0" borderId="0" xfId="4" applyNumberFormat="1"/>
    <xf numFmtId="2" fontId="0" fillId="0" borderId="1" xfId="0" applyNumberFormat="1" applyFill="1" applyBorder="1" applyAlignment="1">
      <alignment horizontal="center"/>
    </xf>
    <xf numFmtId="0" fontId="33" fillId="0" borderId="0" xfId="0" applyFont="1"/>
    <xf numFmtId="14" fontId="25" fillId="0" borderId="1" xfId="0" applyNumberFormat="1" applyFont="1" applyBorder="1" applyAlignment="1">
      <alignment horizontal="center" wrapText="1"/>
    </xf>
    <xf numFmtId="0" fontId="34" fillId="0" borderId="0" xfId="4" applyFont="1"/>
    <xf numFmtId="0" fontId="0" fillId="0" borderId="1" xfId="0" applyBorder="1" applyAlignment="1">
      <alignment horizontal="center"/>
    </xf>
    <xf numFmtId="0" fontId="4" fillId="7" borderId="0" xfId="4" applyFill="1"/>
    <xf numFmtId="165" fontId="4" fillId="0" borderId="0" xfId="4" applyNumberFormat="1"/>
    <xf numFmtId="0" fontId="35" fillId="0" borderId="0" xfId="2" applyFont="1"/>
    <xf numFmtId="0" fontId="37" fillId="0" borderId="0" xfId="0" applyFont="1"/>
    <xf numFmtId="0" fontId="13" fillId="0" borderId="1" xfId="0" applyFont="1" applyBorder="1" applyAlignment="1">
      <alignment horizontal="center"/>
    </xf>
    <xf numFmtId="0" fontId="14" fillId="0" borderId="0" xfId="0" applyFont="1"/>
    <xf numFmtId="0" fontId="26" fillId="0" borderId="1" xfId="0" applyFont="1" applyBorder="1"/>
    <xf numFmtId="0" fontId="20" fillId="3" borderId="1" xfId="6" applyFont="1" applyFill="1" applyBorder="1" applyAlignment="1">
      <alignment horizontal="center" vertical="center" wrapText="1"/>
    </xf>
    <xf numFmtId="0" fontId="20" fillId="8" borderId="1" xfId="6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29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9" fillId="0" borderId="0" xfId="7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40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33" fillId="0" borderId="1" xfId="0" applyFont="1" applyBorder="1"/>
    <xf numFmtId="49" fontId="0" fillId="0" borderId="1" xfId="0" applyNumberFormat="1" applyBorder="1" applyAlignment="1">
      <alignment horizontal="center"/>
    </xf>
    <xf numFmtId="0" fontId="12" fillId="0" borderId="0" xfId="2" applyFill="1"/>
    <xf numFmtId="0" fontId="12" fillId="0" borderId="0" xfId="2" applyFont="1" applyFill="1"/>
    <xf numFmtId="0" fontId="0" fillId="0" borderId="0" xfId="0" applyFill="1"/>
    <xf numFmtId="0" fontId="6" fillId="0" borderId="0" xfId="0" applyFont="1" applyFill="1"/>
    <xf numFmtId="14" fontId="0" fillId="0" borderId="0" xfId="0" applyNumberFormat="1" applyFill="1"/>
    <xf numFmtId="0" fontId="0" fillId="0" borderId="0" xfId="0" applyFill="1" applyBorder="1"/>
    <xf numFmtId="0" fontId="0" fillId="0" borderId="16" xfId="0" applyFill="1" applyBorder="1"/>
    <xf numFmtId="0" fontId="6" fillId="0" borderId="16" xfId="0" applyFont="1" applyFill="1" applyBorder="1"/>
    <xf numFmtId="164" fontId="0" fillId="0" borderId="16" xfId="0" applyNumberFormat="1" applyFill="1" applyBorder="1" applyAlignment="1">
      <alignment horizontal="center"/>
    </xf>
    <xf numFmtId="0" fontId="0" fillId="0" borderId="1" xfId="0" applyFill="1" applyBorder="1"/>
    <xf numFmtId="0" fontId="24" fillId="0" borderId="1" xfId="0" applyFont="1" applyFill="1" applyBorder="1"/>
    <xf numFmtId="0" fontId="0" fillId="0" borderId="0" xfId="0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4" fontId="0" fillId="0" borderId="0" xfId="0" applyNumberFormat="1"/>
    <xf numFmtId="2" fontId="0" fillId="0" borderId="0" xfId="0" applyNumberFormat="1" applyAlignment="1">
      <alignment horizontal="center"/>
    </xf>
    <xf numFmtId="0" fontId="6" fillId="0" borderId="0" xfId="5" applyFont="1" applyAlignment="1"/>
    <xf numFmtId="0" fontId="5" fillId="0" borderId="0" xfId="5" applyFont="1"/>
    <xf numFmtId="0" fontId="6" fillId="0" borderId="0" xfId="5" applyFont="1"/>
    <xf numFmtId="0" fontId="6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5" fillId="0" borderId="0" xfId="5" applyFont="1" applyAlignment="1"/>
    <xf numFmtId="0" fontId="6" fillId="0" borderId="0" xfId="8" applyFont="1"/>
    <xf numFmtId="0" fontId="12" fillId="0" borderId="0" xfId="8" applyAlignment="1"/>
    <xf numFmtId="0" fontId="6" fillId="0" borderId="0" xfId="8" applyFont="1" applyAlignment="1">
      <alignment horizontal="center"/>
    </xf>
    <xf numFmtId="0" fontId="12" fillId="0" borderId="0" xfId="8"/>
    <xf numFmtId="0" fontId="5" fillId="0" borderId="0" xfId="5" applyFont="1" applyFill="1" applyAlignment="1">
      <alignment horizontal="center"/>
    </xf>
    <xf numFmtId="0" fontId="19" fillId="0" borderId="0" xfId="5" applyFont="1" applyFill="1"/>
    <xf numFmtId="0" fontId="5" fillId="0" borderId="0" xfId="5" applyFont="1" applyFill="1"/>
    <xf numFmtId="2" fontId="5" fillId="0" borderId="0" xfId="5" applyNumberFormat="1" applyFont="1" applyFill="1"/>
    <xf numFmtId="2" fontId="5" fillId="0" borderId="0" xfId="5" applyNumberFormat="1" applyFont="1" applyFill="1" applyAlignment="1">
      <alignment horizontal="center"/>
    </xf>
    <xf numFmtId="49" fontId="5" fillId="0" borderId="0" xfId="5" applyNumberFormat="1" applyFont="1" applyFill="1"/>
    <xf numFmtId="0" fontId="5" fillId="0" borderId="0" xfId="5" applyFont="1" applyFill="1" applyAlignment="1">
      <alignment horizontal="center" vertical="center" wrapText="1"/>
    </xf>
    <xf numFmtId="49" fontId="5" fillId="0" borderId="0" xfId="5" applyNumberFormat="1" applyFont="1" applyFill="1" applyBorder="1" applyAlignment="1">
      <alignment horizontal="center"/>
    </xf>
    <xf numFmtId="49" fontId="19" fillId="0" borderId="0" xfId="5" applyNumberFormat="1" applyFont="1" applyFill="1" applyBorder="1" applyAlignment="1">
      <alignment horizontal="center"/>
    </xf>
    <xf numFmtId="2" fontId="42" fillId="0" borderId="0" xfId="5" applyNumberFormat="1" applyFont="1" applyFill="1" applyBorder="1" applyAlignment="1">
      <alignment horizontal="center"/>
    </xf>
    <xf numFmtId="2" fontId="5" fillId="0" borderId="0" xfId="5" applyNumberFormat="1" applyFont="1" applyFill="1" applyBorder="1" applyAlignment="1">
      <alignment horizontal="center"/>
    </xf>
    <xf numFmtId="2" fontId="43" fillId="0" borderId="1" xfId="5" applyNumberFormat="1" applyFont="1" applyFill="1" applyBorder="1" applyAlignment="1">
      <alignment horizontal="center"/>
    </xf>
    <xf numFmtId="0" fontId="5" fillId="0" borderId="13" xfId="5" applyFont="1" applyFill="1" applyBorder="1" applyAlignment="1">
      <alignment horizontal="center"/>
    </xf>
    <xf numFmtId="0" fontId="43" fillId="0" borderId="1" xfId="5" applyFont="1" applyFill="1" applyBorder="1" applyAlignment="1">
      <alignment horizontal="center"/>
    </xf>
    <xf numFmtId="2" fontId="14" fillId="0" borderId="1" xfId="5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/>
    </xf>
    <xf numFmtId="164" fontId="14" fillId="0" borderId="1" xfId="5" applyNumberFormat="1" applyFont="1" applyFill="1" applyBorder="1" applyAlignment="1">
      <alignment horizontal="center"/>
    </xf>
    <xf numFmtId="0" fontId="5" fillId="0" borderId="13" xfId="5" applyFont="1" applyBorder="1" applyAlignment="1">
      <alignment horizontal="center"/>
    </xf>
    <xf numFmtId="0" fontId="43" fillId="0" borderId="1" xfId="5" applyFont="1" applyBorder="1" applyAlignment="1">
      <alignment horizontal="center"/>
    </xf>
    <xf numFmtId="2" fontId="14" fillId="0" borderId="1" xfId="5" applyNumberFormat="1" applyFont="1" applyBorder="1" applyAlignment="1">
      <alignment horizontal="center"/>
    </xf>
    <xf numFmtId="0" fontId="14" fillId="0" borderId="1" xfId="5" applyFont="1" applyBorder="1" applyAlignment="1">
      <alignment horizontal="center"/>
    </xf>
    <xf numFmtId="164" fontId="14" fillId="0" borderId="1" xfId="5" applyNumberFormat="1" applyFont="1" applyBorder="1" applyAlignment="1">
      <alignment horizontal="center"/>
    </xf>
    <xf numFmtId="2" fontId="14" fillId="0" borderId="20" xfId="5" applyNumberFormat="1" applyFont="1" applyFill="1" applyBorder="1" applyAlignment="1">
      <alignment horizontal="center"/>
    </xf>
    <xf numFmtId="164" fontId="14" fillId="0" borderId="20" xfId="5" applyNumberFormat="1" applyFont="1" applyFill="1" applyBorder="1" applyAlignment="1">
      <alignment horizontal="center"/>
    </xf>
    <xf numFmtId="0" fontId="5" fillId="0" borderId="1" xfId="5" applyFont="1" applyBorder="1" applyAlignment="1">
      <alignment horizontal="center"/>
    </xf>
    <xf numFmtId="0" fontId="14" fillId="0" borderId="1" xfId="5" applyFont="1" applyFill="1" applyBorder="1" applyAlignment="1">
      <alignment horizontal="center"/>
    </xf>
    <xf numFmtId="0" fontId="5" fillId="0" borderId="20" xfId="5" applyFont="1" applyFill="1" applyBorder="1" applyAlignment="1">
      <alignment horizontal="center"/>
    </xf>
    <xf numFmtId="0" fontId="19" fillId="0" borderId="1" xfId="5" applyFont="1" applyFill="1" applyBorder="1"/>
    <xf numFmtId="0" fontId="15" fillId="0" borderId="1" xfId="5" applyFont="1" applyFill="1" applyBorder="1" applyAlignment="1">
      <alignment horizontal="center"/>
    </xf>
    <xf numFmtId="14" fontId="19" fillId="0" borderId="1" xfId="5" applyNumberFormat="1" applyFont="1" applyFill="1" applyBorder="1"/>
    <xf numFmtId="2" fontId="5" fillId="0" borderId="1" xfId="5" applyNumberFormat="1" applyFont="1" applyFill="1" applyBorder="1" applyAlignment="1">
      <alignment horizontal="center"/>
    </xf>
    <xf numFmtId="0" fontId="19" fillId="0" borderId="1" xfId="5" applyFont="1" applyFill="1" applyBorder="1" applyAlignment="1">
      <alignment horizontal="center"/>
    </xf>
    <xf numFmtId="0" fontId="15" fillId="0" borderId="1" xfId="5" applyFont="1" applyBorder="1" applyAlignment="1">
      <alignment horizontal="center"/>
    </xf>
    <xf numFmtId="0" fontId="14" fillId="0" borderId="10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9" xfId="0" applyFont="1" applyBorder="1" applyAlignment="1">
      <alignment vertical="top" wrapText="1"/>
    </xf>
    <xf numFmtId="0" fontId="31" fillId="0" borderId="11" xfId="0" applyFont="1" applyBorder="1" applyAlignment="1">
      <alignment horizontal="center" vertical="top" wrapText="1"/>
    </xf>
    <xf numFmtId="0" fontId="31" fillId="0" borderId="9" xfId="0" applyFont="1" applyBorder="1" applyAlignment="1">
      <alignment horizontal="center" vertical="top" wrapText="1"/>
    </xf>
    <xf numFmtId="0" fontId="5" fillId="0" borderId="1" xfId="0" applyFont="1" applyBorder="1"/>
    <xf numFmtId="0" fontId="44" fillId="0" borderId="20" xfId="0" applyFont="1" applyBorder="1" applyAlignment="1">
      <alignment horizontal="center"/>
    </xf>
    <xf numFmtId="0" fontId="6" fillId="0" borderId="1" xfId="5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3" fillId="0" borderId="0" xfId="9"/>
    <xf numFmtId="0" fontId="5" fillId="0" borderId="1" xfId="5" applyFont="1" applyBorder="1"/>
    <xf numFmtId="49" fontId="5" fillId="0" borderId="1" xfId="5" applyNumberFormat="1" applyFont="1" applyBorder="1" applyAlignment="1">
      <alignment horizontal="center"/>
    </xf>
    <xf numFmtId="16" fontId="5" fillId="0" borderId="1" xfId="5" applyNumberFormat="1" applyFont="1" applyBorder="1" applyAlignment="1">
      <alignment horizontal="center" vertical="center"/>
    </xf>
    <xf numFmtId="2" fontId="14" fillId="0" borderId="1" xfId="5" applyNumberFormat="1" applyFont="1" applyBorder="1" applyAlignment="1">
      <alignment horizontal="center" vertical="center" wrapText="1"/>
    </xf>
    <xf numFmtId="0" fontId="3" fillId="0" borderId="0" xfId="4" applyFont="1"/>
    <xf numFmtId="0" fontId="46" fillId="0" borderId="0" xfId="10"/>
    <xf numFmtId="0" fontId="46" fillId="5" borderId="0" xfId="10" applyFill="1"/>
    <xf numFmtId="0" fontId="46" fillId="0" borderId="1" xfId="10" applyBorder="1"/>
    <xf numFmtId="14" fontId="46" fillId="0" borderId="1" xfId="10" applyNumberFormat="1" applyBorder="1"/>
    <xf numFmtId="0" fontId="46" fillId="0" borderId="1" xfId="10" applyBorder="1" applyAlignment="1">
      <alignment horizontal="center"/>
    </xf>
    <xf numFmtId="0" fontId="46" fillId="0" borderId="1" xfId="10" applyBorder="1" applyAlignment="1">
      <alignment horizontal="center" wrapText="1"/>
    </xf>
    <xf numFmtId="0" fontId="46" fillId="0" borderId="1" xfId="10" applyFill="1" applyBorder="1" applyAlignment="1">
      <alignment horizontal="center" wrapText="1"/>
    </xf>
    <xf numFmtId="165" fontId="46" fillId="0" borderId="1" xfId="10" applyNumberFormat="1" applyBorder="1" applyAlignment="1">
      <alignment horizontal="center"/>
    </xf>
    <xf numFmtId="0" fontId="46" fillId="0" borderId="0" xfId="10" applyFill="1" applyBorder="1" applyAlignment="1">
      <alignment horizontal="center" vertical="center"/>
    </xf>
    <xf numFmtId="17" fontId="46" fillId="0" borderId="1" xfId="10" applyNumberFormat="1" applyBorder="1" applyAlignment="1">
      <alignment horizontal="center"/>
    </xf>
    <xf numFmtId="0" fontId="46" fillId="0" borderId="25" xfId="10" applyBorder="1" applyAlignment="1">
      <alignment horizontal="center"/>
    </xf>
    <xf numFmtId="0" fontId="46" fillId="0" borderId="16" xfId="10" applyBorder="1" applyAlignment="1">
      <alignment horizontal="center"/>
    </xf>
    <xf numFmtId="0" fontId="46" fillId="0" borderId="20" xfId="10" applyBorder="1"/>
    <xf numFmtId="0" fontId="46" fillId="0" borderId="25" xfId="10" applyBorder="1"/>
    <xf numFmtId="165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5" applyFont="1" applyFill="1" applyAlignment="1"/>
    <xf numFmtId="0" fontId="6" fillId="0" borderId="0" xfId="8" applyFont="1" applyFill="1"/>
    <xf numFmtId="0" fontId="6" fillId="0" borderId="0" xfId="5" applyFont="1" applyFill="1" applyAlignment="1">
      <alignment horizontal="center"/>
    </xf>
    <xf numFmtId="0" fontId="12" fillId="0" borderId="0" xfId="3" applyFont="1" applyFill="1"/>
    <xf numFmtId="0" fontId="47" fillId="0" borderId="0" xfId="0" applyFont="1"/>
    <xf numFmtId="0" fontId="47" fillId="4" borderId="0" xfId="0" applyFont="1" applyFill="1"/>
    <xf numFmtId="0" fontId="47" fillId="0" borderId="1" xfId="0" applyFont="1" applyBorder="1"/>
    <xf numFmtId="14" fontId="47" fillId="0" borderId="1" xfId="0" applyNumberFormat="1" applyFont="1" applyBorder="1"/>
    <xf numFmtId="0" fontId="47" fillId="0" borderId="1" xfId="0" applyFont="1" applyBorder="1" applyAlignment="1">
      <alignment horizontal="center"/>
    </xf>
    <xf numFmtId="2" fontId="47" fillId="0" borderId="1" xfId="0" applyNumberFormat="1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7" fillId="0" borderId="1" xfId="0" applyFont="1" applyFill="1" applyBorder="1" applyAlignment="1">
      <alignment horizontal="center"/>
    </xf>
    <xf numFmtId="0" fontId="48" fillId="0" borderId="0" xfId="0" applyFont="1"/>
    <xf numFmtId="0" fontId="51" fillId="0" borderId="1" xfId="0" applyFont="1" applyBorder="1" applyAlignment="1">
      <alignment horizontal="center"/>
    </xf>
    <xf numFmtId="0" fontId="52" fillId="0" borderId="0" xfId="0" applyFont="1"/>
    <xf numFmtId="1" fontId="47" fillId="0" borderId="1" xfId="0" applyNumberFormat="1" applyFont="1" applyBorder="1" applyAlignment="1">
      <alignment horizontal="center"/>
    </xf>
    <xf numFmtId="2" fontId="47" fillId="0" borderId="1" xfId="0" applyNumberFormat="1" applyFont="1" applyBorder="1"/>
    <xf numFmtId="164" fontId="47" fillId="0" borderId="1" xfId="0" applyNumberFormat="1" applyFont="1" applyBorder="1"/>
    <xf numFmtId="0" fontId="47" fillId="0" borderId="0" xfId="0" applyFont="1" applyAlignment="1"/>
    <xf numFmtId="0" fontId="53" fillId="4" borderId="0" xfId="0" applyFont="1" applyFill="1" applyAlignment="1">
      <alignment horizontal="center"/>
    </xf>
    <xf numFmtId="0" fontId="54" fillId="0" borderId="1" xfId="0" applyFont="1" applyBorder="1"/>
    <xf numFmtId="0" fontId="53" fillId="0" borderId="1" xfId="0" applyFont="1" applyBorder="1"/>
    <xf numFmtId="0" fontId="55" fillId="0" borderId="0" xfId="0" applyFont="1" applyAlignment="1"/>
    <xf numFmtId="0" fontId="55" fillId="0" borderId="0" xfId="0" applyFont="1"/>
    <xf numFmtId="49" fontId="54" fillId="0" borderId="1" xfId="0" applyNumberFormat="1" applyFont="1" applyBorder="1" applyAlignment="1">
      <alignment horizontal="center" vertical="center" wrapText="1"/>
    </xf>
    <xf numFmtId="0" fontId="55" fillId="6" borderId="1" xfId="0" applyFont="1" applyFill="1" applyBorder="1" applyAlignment="1">
      <alignment vertical="top" wrapText="1"/>
    </xf>
    <xf numFmtId="0" fontId="55" fillId="6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57" fillId="0" borderId="0" xfId="0" applyNumberFormat="1" applyFont="1" applyAlignment="1">
      <alignment horizontal="left"/>
    </xf>
    <xf numFmtId="166" fontId="58" fillId="0" borderId="0" xfId="11" applyNumberFormat="1" applyFont="1"/>
    <xf numFmtId="0" fontId="10" fillId="0" borderId="1" xfId="0" applyFont="1" applyBorder="1" applyAlignment="1">
      <alignment horizontal="center"/>
    </xf>
    <xf numFmtId="2" fontId="30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/>
    <xf numFmtId="0" fontId="12" fillId="0" borderId="0" xfId="1" applyFill="1"/>
    <xf numFmtId="0" fontId="12" fillId="0" borderId="0" xfId="2" applyFill="1" applyAlignment="1">
      <alignment horizontal="center"/>
    </xf>
    <xf numFmtId="0" fontId="12" fillId="0" borderId="0" xfId="8" applyAlignment="1">
      <alignment horizontal="center"/>
    </xf>
    <xf numFmtId="0" fontId="12" fillId="0" borderId="0" xfId="1" applyAlignment="1">
      <alignment horizontal="center"/>
    </xf>
    <xf numFmtId="0" fontId="6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0" fillId="0" borderId="16" xfId="0" applyFill="1" applyBorder="1" applyAlignment="1">
      <alignment horizontal="center"/>
    </xf>
    <xf numFmtId="16" fontId="5" fillId="0" borderId="1" xfId="0" applyNumberFormat="1" applyFont="1" applyFill="1" applyBorder="1" applyAlignment="1">
      <alignment horizontal="center"/>
    </xf>
    <xf numFmtId="0" fontId="46" fillId="0" borderId="38" xfId="10" applyBorder="1"/>
    <xf numFmtId="0" fontId="46" fillId="0" borderId="39" xfId="10" applyBorder="1"/>
    <xf numFmtId="0" fontId="5" fillId="0" borderId="39" xfId="10" applyFont="1" applyBorder="1" applyAlignment="1">
      <alignment horizontal="center"/>
    </xf>
    <xf numFmtId="0" fontId="5" fillId="0" borderId="0" xfId="10" applyFont="1" applyFill="1" applyBorder="1" applyAlignment="1">
      <alignment horizontal="center"/>
    </xf>
    <xf numFmtId="0" fontId="25" fillId="0" borderId="0" xfId="10" applyFont="1"/>
    <xf numFmtId="3" fontId="46" fillId="0" borderId="0" xfId="10" applyNumberFormat="1"/>
    <xf numFmtId="0" fontId="46" fillId="9" borderId="39" xfId="10" applyFill="1" applyBorder="1"/>
    <xf numFmtId="3" fontId="46" fillId="9" borderId="39" xfId="10" applyNumberFormat="1" applyFill="1" applyBorder="1"/>
    <xf numFmtId="0" fontId="46" fillId="0" borderId="0" xfId="10" applyFont="1"/>
    <xf numFmtId="0" fontId="46" fillId="0" borderId="0" xfId="10" applyAlignment="1">
      <alignment wrapText="1"/>
    </xf>
    <xf numFmtId="3" fontId="46" fillId="0" borderId="0" xfId="10" applyNumberFormat="1" applyFont="1"/>
    <xf numFmtId="0" fontId="60" fillId="0" borderId="0" xfId="10" applyFont="1"/>
    <xf numFmtId="0" fontId="60" fillId="0" borderId="0" xfId="10" applyFont="1" applyAlignment="1">
      <alignment horizontal="right"/>
    </xf>
    <xf numFmtId="3" fontId="60" fillId="0" borderId="0" xfId="10" applyNumberFormat="1" applyFont="1"/>
    <xf numFmtId="0" fontId="46" fillId="0" borderId="0" xfId="10" applyFont="1" applyAlignment="1">
      <alignment horizontal="left"/>
    </xf>
    <xf numFmtId="0" fontId="61" fillId="0" borderId="0" xfId="10" applyFont="1"/>
    <xf numFmtId="0" fontId="46" fillId="0" borderId="0" xfId="10" applyAlignment="1">
      <alignment horizontal="left"/>
    </xf>
    <xf numFmtId="0" fontId="62" fillId="10" borderId="0" xfId="10" applyFont="1" applyFill="1" applyAlignment="1">
      <alignment horizontal="right" wrapText="1"/>
    </xf>
    <xf numFmtId="0" fontId="62" fillId="10" borderId="0" xfId="10" applyFont="1" applyFill="1" applyAlignment="1">
      <alignment horizontal="center" wrapText="1"/>
    </xf>
    <xf numFmtId="0" fontId="62" fillId="10" borderId="0" xfId="10" applyFont="1" applyFill="1" applyAlignment="1">
      <alignment horizontal="left" wrapText="1"/>
    </xf>
    <xf numFmtId="0" fontId="46" fillId="9" borderId="0" xfId="10" applyFill="1"/>
    <xf numFmtId="3" fontId="46" fillId="9" borderId="0" xfId="10" applyNumberFormat="1" applyFill="1"/>
    <xf numFmtId="0" fontId="46" fillId="9" borderId="14" xfId="10" applyFill="1" applyBorder="1"/>
    <xf numFmtId="3" fontId="46" fillId="9" borderId="14" xfId="10" applyNumberFormat="1" applyFill="1" applyBorder="1"/>
    <xf numFmtId="0" fontId="25" fillId="5" borderId="0" xfId="10" applyFont="1" applyFill="1" applyAlignment="1">
      <alignment wrapText="1"/>
    </xf>
    <xf numFmtId="3" fontId="46" fillId="5" borderId="0" xfId="10" applyNumberFormat="1" applyFill="1"/>
    <xf numFmtId="0" fontId="46" fillId="0" borderId="0" xfId="10" applyFill="1"/>
    <xf numFmtId="0" fontId="46" fillId="0" borderId="14" xfId="10" applyBorder="1"/>
    <xf numFmtId="0" fontId="46" fillId="0" borderId="14" xfId="10" applyBorder="1" applyAlignment="1">
      <alignment horizontal="center"/>
    </xf>
    <xf numFmtId="0" fontId="46" fillId="0" borderId="0" xfId="10" applyAlignment="1">
      <alignment horizontal="center"/>
    </xf>
    <xf numFmtId="0" fontId="46" fillId="0" borderId="0" xfId="10" applyAlignment="1">
      <alignment horizontal="right"/>
    </xf>
    <xf numFmtId="0" fontId="34" fillId="0" borderId="0" xfId="10" applyFont="1" applyFill="1" applyBorder="1" applyAlignment="1">
      <alignment horizontal="center" vertical="center"/>
    </xf>
    <xf numFmtId="14" fontId="46" fillId="0" borderId="0" xfId="10" applyNumberFormat="1" applyFill="1" applyBorder="1" applyAlignment="1">
      <alignment horizontal="center" vertical="center"/>
    </xf>
    <xf numFmtId="1" fontId="46" fillId="0" borderId="0" xfId="10" applyNumberForma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0" fontId="12" fillId="0" borderId="1" xfId="3" applyNumberFormat="1" applyFont="1" applyFill="1" applyBorder="1" applyAlignment="1">
      <alignment horizontal="center"/>
    </xf>
    <xf numFmtId="2" fontId="12" fillId="0" borderId="1" xfId="3" applyNumberFormat="1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2" fontId="12" fillId="0" borderId="15" xfId="3" applyNumberFormat="1" applyFont="1" applyFill="1" applyBorder="1" applyAlignment="1">
      <alignment horizontal="center"/>
    </xf>
    <xf numFmtId="0" fontId="14" fillId="2" borderId="25" xfId="1" applyFont="1" applyFill="1" applyBorder="1" applyAlignment="1">
      <alignment horizontal="center" vertical="center" wrapText="1"/>
    </xf>
    <xf numFmtId="0" fontId="13" fillId="0" borderId="16" xfId="1" applyFont="1" applyBorder="1"/>
    <xf numFmtId="0" fontId="13" fillId="0" borderId="16" xfId="1" applyFont="1" applyBorder="1" applyAlignment="1">
      <alignment horizontal="center"/>
    </xf>
    <xf numFmtId="0" fontId="13" fillId="0" borderId="19" xfId="1" applyFont="1" applyBorder="1"/>
    <xf numFmtId="0" fontId="13" fillId="0" borderId="19" xfId="1" applyFont="1" applyBorder="1" applyAlignment="1">
      <alignment horizontal="center"/>
    </xf>
    <xf numFmtId="2" fontId="13" fillId="0" borderId="19" xfId="1" applyNumberFormat="1" applyFon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13" fillId="0" borderId="31" xfId="1" applyNumberFormat="1" applyFont="1" applyBorder="1" applyAlignment="1">
      <alignment horizontal="center"/>
    </xf>
    <xf numFmtId="2" fontId="13" fillId="0" borderId="3" xfId="1" applyNumberFormat="1" applyFont="1" applyBorder="1" applyAlignment="1">
      <alignment horizontal="center"/>
    </xf>
    <xf numFmtId="0" fontId="13" fillId="0" borderId="18" xfId="1" applyFont="1" applyBorder="1"/>
    <xf numFmtId="0" fontId="13" fillId="0" borderId="18" xfId="1" applyFont="1" applyBorder="1" applyAlignment="1">
      <alignment horizontal="center"/>
    </xf>
    <xf numFmtId="2" fontId="6" fillId="0" borderId="35" xfId="1" applyNumberFormat="1" applyFont="1" applyBorder="1" applyAlignment="1">
      <alignment horizontal="center"/>
    </xf>
    <xf numFmtId="0" fontId="13" fillId="0" borderId="20" xfId="1" applyFont="1" applyBorder="1"/>
    <xf numFmtId="0" fontId="13" fillId="0" borderId="20" xfId="1" applyFont="1" applyBorder="1" applyAlignment="1">
      <alignment horizontal="center"/>
    </xf>
    <xf numFmtId="2" fontId="13" fillId="0" borderId="40" xfId="1" applyNumberFormat="1" applyFont="1" applyBorder="1" applyAlignment="1">
      <alignment horizontal="center"/>
    </xf>
    <xf numFmtId="165" fontId="13" fillId="0" borderId="40" xfId="1" applyNumberFormat="1" applyFont="1" applyBorder="1" applyAlignment="1">
      <alignment horizontal="center"/>
    </xf>
    <xf numFmtId="2" fontId="6" fillId="0" borderId="37" xfId="1" applyNumberFormat="1" applyFont="1" applyBorder="1" applyAlignment="1">
      <alignment horizontal="center"/>
    </xf>
    <xf numFmtId="2" fontId="13" fillId="0" borderId="41" xfId="1" applyNumberFormat="1" applyFont="1" applyBorder="1" applyAlignment="1">
      <alignment horizontal="center"/>
    </xf>
    <xf numFmtId="165" fontId="12" fillId="0" borderId="25" xfId="3" applyNumberFormat="1" applyFont="1" applyFill="1" applyBorder="1" applyAlignment="1">
      <alignment horizontal="center" vertical="center"/>
    </xf>
    <xf numFmtId="10" fontId="12" fillId="0" borderId="26" xfId="3" applyNumberFormat="1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center"/>
    </xf>
    <xf numFmtId="10" fontId="12" fillId="0" borderId="25" xfId="3" applyNumberFormat="1" applyFont="1" applyFill="1" applyBorder="1" applyAlignment="1">
      <alignment horizontal="center"/>
    </xf>
    <xf numFmtId="165" fontId="12" fillId="0" borderId="1" xfId="3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0" fontId="12" fillId="0" borderId="1" xfId="3" applyNumberFormat="1" applyFont="1" applyFill="1" applyBorder="1" applyAlignment="1">
      <alignment horizontal="center" vertical="center"/>
    </xf>
    <xf numFmtId="0" fontId="5" fillId="0" borderId="0" xfId="8" applyFont="1" applyFill="1"/>
    <xf numFmtId="0" fontId="12" fillId="0" borderId="0" xfId="8" applyFont="1" applyFill="1" applyAlignment="1"/>
    <xf numFmtId="0" fontId="5" fillId="0" borderId="0" xfId="8" applyFont="1" applyFill="1" applyAlignment="1">
      <alignment horizontal="center"/>
    </xf>
    <xf numFmtId="0" fontId="12" fillId="0" borderId="0" xfId="8" applyFont="1" applyFill="1"/>
    <xf numFmtId="0" fontId="12" fillId="0" borderId="0" xfId="8" applyFont="1"/>
    <xf numFmtId="0" fontId="5" fillId="0" borderId="0" xfId="0" applyFont="1" applyFill="1"/>
    <xf numFmtId="0" fontId="12" fillId="0" borderId="0" xfId="3" applyFont="1" applyFill="1" applyBorder="1"/>
    <xf numFmtId="0" fontId="12" fillId="0" borderId="1" xfId="3" applyFont="1" applyFill="1" applyBorder="1"/>
    <xf numFmtId="0" fontId="12" fillId="0" borderId="1" xfId="3" applyFont="1" applyFill="1" applyBorder="1" applyAlignment="1">
      <alignment horizontal="center"/>
    </xf>
    <xf numFmtId="49" fontId="12" fillId="0" borderId="12" xfId="3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2" fontId="5" fillId="0" borderId="25" xfId="0" applyNumberFormat="1" applyFont="1" applyFill="1" applyBorder="1" applyAlignment="1">
      <alignment horizontal="center"/>
    </xf>
    <xf numFmtId="0" fontId="5" fillId="0" borderId="25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0" applyNumberFormat="1" applyFont="1" applyFill="1" applyBorder="1" applyAlignment="1">
      <alignment horizontal="center"/>
    </xf>
    <xf numFmtId="165" fontId="12" fillId="0" borderId="0" xfId="3" applyNumberFormat="1" applyFont="1" applyFill="1" applyBorder="1" applyAlignment="1">
      <alignment horizontal="center"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0" xfId="3" applyNumberFormat="1" applyFont="1" applyFill="1" applyBorder="1" applyAlignment="1">
      <alignment horizontal="center"/>
    </xf>
    <xf numFmtId="49" fontId="12" fillId="0" borderId="1" xfId="3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13" xfId="3" applyFont="1" applyFill="1" applyBorder="1"/>
    <xf numFmtId="14" fontId="46" fillId="0" borderId="0" xfId="10" applyNumberFormat="1"/>
    <xf numFmtId="0" fontId="25" fillId="0" borderId="1" xfId="10" applyFont="1" applyBorder="1" applyAlignment="1">
      <alignment horizontal="center" wrapText="1"/>
    </xf>
    <xf numFmtId="0" fontId="25" fillId="0" borderId="1" xfId="10" applyFont="1" applyBorder="1" applyAlignment="1">
      <alignment wrapText="1"/>
    </xf>
    <xf numFmtId="0" fontId="46" fillId="0" borderId="1" xfId="10" applyFill="1" applyBorder="1" applyAlignment="1">
      <alignment horizontal="center" vertical="center"/>
    </xf>
    <xf numFmtId="0" fontId="46" fillId="0" borderId="1" xfId="10" applyFill="1" applyBorder="1" applyAlignment="1">
      <alignment horizontal="center" vertical="center" wrapText="1"/>
    </xf>
    <xf numFmtId="0" fontId="46" fillId="0" borderId="0" xfId="10" applyFill="1" applyBorder="1" applyAlignment="1">
      <alignment horizontal="left" vertical="center"/>
    </xf>
    <xf numFmtId="0" fontId="46" fillId="0" borderId="20" xfId="10" applyFill="1" applyBorder="1" applyAlignment="1">
      <alignment horizontal="center" vertical="center"/>
    </xf>
    <xf numFmtId="0" fontId="46" fillId="0" borderId="25" xfId="10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1" fillId="0" borderId="1" xfId="0" applyFont="1" applyFill="1" applyBorder="1"/>
    <xf numFmtId="49" fontId="5" fillId="0" borderId="13" xfId="5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 vertical="center" wrapText="1"/>
    </xf>
    <xf numFmtId="2" fontId="42" fillId="0" borderId="1" xfId="5" applyNumberFormat="1" applyFont="1" applyFill="1" applyBorder="1" applyAlignment="1">
      <alignment horizontal="center" vertical="center" wrapText="1"/>
    </xf>
    <xf numFmtId="2" fontId="9" fillId="0" borderId="1" xfId="5" applyNumberFormat="1" applyFont="1" applyFill="1" applyBorder="1" applyAlignment="1">
      <alignment horizontal="center" vertical="center" wrapText="1"/>
    </xf>
    <xf numFmtId="2" fontId="5" fillId="0" borderId="1" xfId="5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/>
    <xf numFmtId="0" fontId="19" fillId="0" borderId="20" xfId="5" applyFont="1" applyFill="1" applyBorder="1"/>
    <xf numFmtId="0" fontId="15" fillId="0" borderId="20" xfId="5" applyFont="1" applyFill="1" applyBorder="1" applyAlignment="1">
      <alignment horizontal="center"/>
    </xf>
    <xf numFmtId="2" fontId="5" fillId="0" borderId="20" xfId="5" applyNumberFormat="1" applyFont="1" applyFill="1" applyBorder="1" applyAlignment="1">
      <alignment horizontal="center"/>
    </xf>
    <xf numFmtId="0" fontId="5" fillId="0" borderId="36" xfId="5" applyFont="1" applyFill="1" applyBorder="1" applyAlignment="1">
      <alignment horizontal="center"/>
    </xf>
    <xf numFmtId="0" fontId="5" fillId="0" borderId="26" xfId="5" applyFont="1" applyBorder="1" applyAlignment="1">
      <alignment horizontal="center"/>
    </xf>
    <xf numFmtId="0" fontId="5" fillId="0" borderId="26" xfId="5" applyFont="1" applyFill="1" applyBorder="1" applyAlignment="1">
      <alignment horizontal="center"/>
    </xf>
    <xf numFmtId="0" fontId="5" fillId="0" borderId="42" xfId="5" applyFont="1" applyBorder="1" applyAlignment="1">
      <alignment horizontal="center"/>
    </xf>
    <xf numFmtId="2" fontId="15" fillId="0" borderId="1" xfId="5" applyNumberFormat="1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/>
    </xf>
    <xf numFmtId="2" fontId="46" fillId="0" borderId="1" xfId="0" applyNumberFormat="1" applyFont="1" applyBorder="1" applyAlignment="1">
      <alignment horizontal="center"/>
    </xf>
    <xf numFmtId="165" fontId="46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center" wrapText="1"/>
    </xf>
    <xf numFmtId="0" fontId="46" fillId="0" borderId="1" xfId="0" applyFont="1" applyBorder="1" applyAlignment="1">
      <alignment horizontal="left"/>
    </xf>
    <xf numFmtId="0" fontId="46" fillId="0" borderId="1" xfId="0" applyFont="1" applyFill="1" applyBorder="1" applyAlignment="1">
      <alignment horizontal="center"/>
    </xf>
    <xf numFmtId="0" fontId="21" fillId="3" borderId="1" xfId="6" applyFont="1" applyFill="1" applyBorder="1" applyAlignment="1">
      <alignment horizontal="center" vertical="center" wrapText="1"/>
    </xf>
    <xf numFmtId="0" fontId="21" fillId="8" borderId="1" xfId="6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/>
    <xf numFmtId="0" fontId="69" fillId="0" borderId="0" xfId="10" applyFont="1"/>
    <xf numFmtId="0" fontId="32" fillId="0" borderId="0" xfId="5" applyFont="1" applyFill="1"/>
    <xf numFmtId="0" fontId="69" fillId="0" borderId="0" xfId="10" applyFont="1" applyFill="1"/>
    <xf numFmtId="0" fontId="35" fillId="0" borderId="0" xfId="3" applyFont="1" applyFill="1"/>
    <xf numFmtId="0" fontId="70" fillId="0" borderId="0" xfId="2" applyFont="1" applyFill="1"/>
    <xf numFmtId="0" fontId="32" fillId="0" borderId="0" xfId="0" applyFont="1" applyAlignment="1"/>
    <xf numFmtId="0" fontId="71" fillId="0" borderId="0" xfId="0" applyFont="1"/>
    <xf numFmtId="0" fontId="5" fillId="0" borderId="2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4" fillId="0" borderId="0" xfId="10" applyFont="1"/>
    <xf numFmtId="0" fontId="32" fillId="0" borderId="0" xfId="5" applyFont="1"/>
    <xf numFmtId="0" fontId="33" fillId="0" borderId="0" xfId="5" applyFont="1" applyAlignment="1"/>
    <xf numFmtId="0" fontId="33" fillId="0" borderId="0" xfId="5" applyFont="1"/>
    <xf numFmtId="0" fontId="25" fillId="0" borderId="1" xfId="10" applyFont="1" applyBorder="1" applyAlignment="1">
      <alignment horizontal="center"/>
    </xf>
    <xf numFmtId="0" fontId="46" fillId="0" borderId="0" xfId="10" applyFill="1" applyAlignment="1">
      <alignment horizontal="center"/>
    </xf>
    <xf numFmtId="2" fontId="69" fillId="0" borderId="0" xfId="10" applyNumberFormat="1" applyFont="1" applyFill="1" applyAlignment="1">
      <alignment horizontal="center"/>
    </xf>
    <xf numFmtId="14" fontId="46" fillId="0" borderId="0" xfId="10" applyNumberFormat="1" applyFill="1" applyAlignment="1">
      <alignment horizontal="center"/>
    </xf>
    <xf numFmtId="0" fontId="69" fillId="0" borderId="0" xfId="10" applyFont="1" applyFill="1" applyAlignment="1">
      <alignment horizontal="center"/>
    </xf>
    <xf numFmtId="14" fontId="69" fillId="0" borderId="0" xfId="10" applyNumberFormat="1" applyFont="1" applyFill="1" applyAlignment="1">
      <alignment horizontal="center"/>
    </xf>
    <xf numFmtId="14" fontId="46" fillId="0" borderId="0" xfId="10" applyNumberFormat="1" applyFill="1"/>
    <xf numFmtId="0" fontId="46" fillId="0" borderId="0" xfId="10" applyFill="1" applyAlignment="1"/>
    <xf numFmtId="0" fontId="69" fillId="0" borderId="0" xfId="10" applyFont="1" applyFill="1" applyAlignment="1"/>
    <xf numFmtId="49" fontId="46" fillId="0" borderId="0" xfId="10" applyNumberFormat="1" applyFill="1"/>
    <xf numFmtId="0" fontId="34" fillId="0" borderId="0" xfId="10" applyFont="1" applyFill="1"/>
    <xf numFmtId="0" fontId="46" fillId="0" borderId="0" xfId="10" applyNumberFormat="1" applyFill="1" applyAlignment="1">
      <alignment horizontal="center"/>
    </xf>
    <xf numFmtId="0" fontId="2" fillId="0" borderId="0" xfId="12" applyFill="1" applyAlignment="1">
      <alignment horizontal="center"/>
    </xf>
    <xf numFmtId="2" fontId="46" fillId="0" borderId="0" xfId="10" applyNumberFormat="1" applyFill="1" applyAlignment="1">
      <alignment horizontal="center"/>
    </xf>
    <xf numFmtId="0" fontId="2" fillId="0" borderId="0" xfId="13" applyFill="1" applyAlignment="1">
      <alignment horizontal="center"/>
    </xf>
    <xf numFmtId="2" fontId="46" fillId="0" borderId="0" xfId="10" applyNumberFormat="1" applyFill="1"/>
    <xf numFmtId="16" fontId="46" fillId="0" borderId="0" xfId="10" applyNumberFormat="1" applyFill="1" applyAlignment="1">
      <alignment horizontal="center"/>
    </xf>
    <xf numFmtId="2" fontId="73" fillId="0" borderId="0" xfId="10" applyNumberFormat="1" applyFont="1" applyFill="1"/>
    <xf numFmtId="0" fontId="2" fillId="0" borderId="0" xfId="14" applyFill="1" applyAlignment="1">
      <alignment horizontal="center"/>
    </xf>
    <xf numFmtId="0" fontId="2" fillId="0" borderId="0" xfId="15" applyFill="1" applyAlignment="1">
      <alignment horizontal="center"/>
    </xf>
    <xf numFmtId="0" fontId="2" fillId="0" borderId="0" xfId="15" applyFill="1"/>
    <xf numFmtId="0" fontId="2" fillId="0" borderId="0" xfId="16" applyFill="1" applyAlignment="1">
      <alignment horizontal="center"/>
    </xf>
    <xf numFmtId="2" fontId="74" fillId="0" borderId="0" xfId="10" applyNumberFormat="1" applyFont="1" applyFill="1" applyAlignment="1">
      <alignment horizontal="center"/>
    </xf>
    <xf numFmtId="2" fontId="34" fillId="0" borderId="0" xfId="10" applyNumberFormat="1" applyFont="1" applyFill="1" applyAlignment="1">
      <alignment horizontal="center"/>
    </xf>
    <xf numFmtId="0" fontId="1" fillId="0" borderId="0" xfId="96" applyAlignment="1">
      <alignment horizontal="center" vertical="center" wrapText="1"/>
    </xf>
    <xf numFmtId="0" fontId="1" fillId="0" borderId="0" xfId="96"/>
    <xf numFmtId="0" fontId="77" fillId="0" borderId="0" xfId="96" applyFont="1"/>
    <xf numFmtId="0" fontId="1" fillId="5" borderId="0" xfId="96" applyFont="1" applyFill="1"/>
    <xf numFmtId="0" fontId="1" fillId="24" borderId="0" xfId="96" applyFill="1"/>
    <xf numFmtId="0" fontId="1" fillId="25" borderId="0" xfId="96" applyFill="1"/>
    <xf numFmtId="0" fontId="1" fillId="26" borderId="0" xfId="96" applyFill="1"/>
    <xf numFmtId="0" fontId="1" fillId="0" borderId="0" xfId="96" applyAlignment="1">
      <alignment horizontal="left" vertical="center" wrapText="1"/>
    </xf>
    <xf numFmtId="0" fontId="77" fillId="0" borderId="0" xfId="96" applyFont="1" applyAlignment="1">
      <alignment horizontal="center" vertical="center" wrapText="1"/>
    </xf>
    <xf numFmtId="0" fontId="78" fillId="0" borderId="44" xfId="96" applyFont="1" applyBorder="1"/>
    <xf numFmtId="14" fontId="1" fillId="0" borderId="0" xfId="96" applyNumberFormat="1"/>
    <xf numFmtId="0" fontId="1" fillId="5" borderId="0" xfId="96" applyFill="1"/>
    <xf numFmtId="0" fontId="1" fillId="0" borderId="0" xfId="96" applyAlignment="1">
      <alignment horizontal="left"/>
    </xf>
    <xf numFmtId="0" fontId="77" fillId="0" borderId="0" xfId="96" applyNumberFormat="1" applyFont="1"/>
    <xf numFmtId="0" fontId="1" fillId="0" borderId="0" xfId="96" applyNumberFormat="1"/>
    <xf numFmtId="164" fontId="1" fillId="0" borderId="0" xfId="96" applyNumberFormat="1" applyAlignment="1">
      <alignment horizontal="center"/>
    </xf>
    <xf numFmtId="164" fontId="1" fillId="25" borderId="0" xfId="96" applyNumberFormat="1" applyFill="1" applyAlignment="1">
      <alignment horizontal="center"/>
    </xf>
    <xf numFmtId="164" fontId="1" fillId="0" borderId="0" xfId="96" applyNumberFormat="1"/>
    <xf numFmtId="164" fontId="77" fillId="27" borderId="0" xfId="96" applyNumberFormat="1" applyFont="1" applyFill="1" applyAlignment="1">
      <alignment horizontal="center"/>
    </xf>
    <xf numFmtId="164" fontId="77" fillId="0" borderId="0" xfId="96" applyNumberFormat="1" applyFont="1" applyAlignment="1">
      <alignment horizontal="center"/>
    </xf>
    <xf numFmtId="164" fontId="1" fillId="27" borderId="0" xfId="96" applyNumberFormat="1" applyFill="1" applyAlignment="1">
      <alignment horizontal="center"/>
    </xf>
    <xf numFmtId="14" fontId="1" fillId="0" borderId="0" xfId="96" applyNumberFormat="1" applyAlignment="1">
      <alignment horizontal="left"/>
    </xf>
    <xf numFmtId="164" fontId="77" fillId="0" borderId="0" xfId="96" applyNumberFormat="1" applyFont="1" applyFill="1" applyAlignment="1">
      <alignment horizontal="center"/>
    </xf>
    <xf numFmtId="15" fontId="1" fillId="0" borderId="0" xfId="96" applyNumberFormat="1"/>
    <xf numFmtId="0" fontId="1" fillId="0" borderId="0" xfId="96" applyAlignment="1">
      <alignment horizontal="center"/>
    </xf>
    <xf numFmtId="2" fontId="1" fillId="0" borderId="0" xfId="96" applyNumberFormat="1" applyAlignment="1">
      <alignment horizontal="center"/>
    </xf>
    <xf numFmtId="164" fontId="1" fillId="28" borderId="0" xfId="96" applyNumberFormat="1" applyFill="1" applyAlignment="1">
      <alignment horizontal="center"/>
    </xf>
    <xf numFmtId="164" fontId="1" fillId="5" borderId="0" xfId="96" applyNumberFormat="1" applyFill="1" applyAlignment="1">
      <alignment horizontal="center"/>
    </xf>
    <xf numFmtId="164" fontId="1" fillId="29" borderId="0" xfId="96" applyNumberFormat="1" applyFill="1" applyAlignment="1">
      <alignment horizontal="center"/>
    </xf>
    <xf numFmtId="2" fontId="1" fillId="0" borderId="0" xfId="96" applyNumberFormat="1"/>
    <xf numFmtId="0" fontId="1" fillId="30" borderId="0" xfId="96" applyFill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0" fontId="12" fillId="0" borderId="1" xfId="3" applyFont="1" applyFill="1" applyBorder="1"/>
    <xf numFmtId="0" fontId="5" fillId="0" borderId="1" xfId="3" applyFont="1" applyFill="1" applyBorder="1" applyAlignment="1">
      <alignment horizontal="center" vertical="center" wrapText="1"/>
    </xf>
    <xf numFmtId="1" fontId="12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/>
    </xf>
    <xf numFmtId="0" fontId="36" fillId="0" borderId="1" xfId="3" applyFont="1" applyFill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/>
    </xf>
    <xf numFmtId="0" fontId="6" fillId="0" borderId="20" xfId="5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0" fontId="45" fillId="0" borderId="1" xfId="5" applyFont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5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2" fontId="15" fillId="0" borderId="1" xfId="5" applyNumberFormat="1" applyFont="1" applyFill="1" applyBorder="1" applyAlignment="1">
      <alignment horizontal="center" vertical="center" wrapText="1"/>
    </xf>
    <xf numFmtId="2" fontId="5" fillId="0" borderId="1" xfId="5" applyNumberFormat="1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46" fillId="0" borderId="29" xfId="0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0" fontId="14" fillId="0" borderId="1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47" fillId="0" borderId="1" xfId="0" applyFont="1" applyBorder="1" applyAlignment="1">
      <alignment horizontal="center"/>
    </xf>
    <xf numFmtId="0" fontId="47" fillId="0" borderId="29" xfId="0" applyFont="1" applyBorder="1" applyAlignment="1">
      <alignment horizontal="right"/>
    </xf>
    <xf numFmtId="0" fontId="47" fillId="0" borderId="23" xfId="0" applyFont="1" applyBorder="1" applyAlignment="1">
      <alignment horizontal="right"/>
    </xf>
    <xf numFmtId="0" fontId="55" fillId="6" borderId="1" xfId="0" applyFont="1" applyFill="1" applyBorder="1" applyAlignment="1">
      <alignment vertical="top" wrapText="1"/>
    </xf>
    <xf numFmtId="0" fontId="13" fillId="0" borderId="1" xfId="5" applyBorder="1" applyAlignment="1"/>
    <xf numFmtId="0" fontId="38" fillId="0" borderId="1" xfId="0" applyFont="1" applyBorder="1" applyAlignment="1">
      <alignment horizont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16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6" fillId="0" borderId="0" xfId="10" applyAlignment="1">
      <alignment horizontal="center" vertical="center" wrapText="1"/>
    </xf>
    <xf numFmtId="0" fontId="46" fillId="0" borderId="1" xfId="10" applyBorder="1" applyAlignment="1">
      <alignment horizontal="center" vertical="center" wrapText="1"/>
    </xf>
    <xf numFmtId="2" fontId="46" fillId="0" borderId="1" xfId="10" applyNumberFormat="1" applyBorder="1" applyAlignment="1">
      <alignment horizontal="center"/>
    </xf>
    <xf numFmtId="1" fontId="46" fillId="0" borderId="1" xfId="10" applyNumberFormat="1" applyBorder="1" applyAlignment="1">
      <alignment horizontal="center"/>
    </xf>
    <xf numFmtId="16" fontId="46" fillId="0" borderId="0" xfId="10" applyNumberFormat="1" applyAlignment="1">
      <alignment horizontal="center"/>
    </xf>
    <xf numFmtId="0" fontId="46" fillId="31" borderId="0" xfId="10" applyFill="1"/>
  </cellXfs>
  <cellStyles count="97"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2 2" xfId="23"/>
    <cellStyle name="20% - Accent2 3" xfId="24"/>
    <cellStyle name="20% - Accent2 4" xfId="25"/>
    <cellStyle name="20% - Accent2 5" xfId="26"/>
    <cellStyle name="20% - Accent2 6" xfId="27"/>
    <cellStyle name="20% - Accent2 7" xfId="28"/>
    <cellStyle name="20% - Accent3 2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4 2" xfId="35"/>
    <cellStyle name="20% - Accent4 3" xfId="36"/>
    <cellStyle name="20% - Accent4 4" xfId="37"/>
    <cellStyle name="20% - Accent4 5" xfId="38"/>
    <cellStyle name="20% - Accent4 6" xfId="39"/>
    <cellStyle name="20% - Accent4 7" xfId="40"/>
    <cellStyle name="20% - Accent5 2" xfId="41"/>
    <cellStyle name="20% - Accent5 3" xfId="42"/>
    <cellStyle name="20% - Accent5 4" xfId="43"/>
    <cellStyle name="20% - Accent5 5" xfId="44"/>
    <cellStyle name="20% - Accent5 6" xfId="45"/>
    <cellStyle name="20% - Accent5 7" xfId="46"/>
    <cellStyle name="20% - Accent6 2" xfId="47"/>
    <cellStyle name="20% - Accent6 3" xfId="48"/>
    <cellStyle name="20% - Accent6 4" xfId="49"/>
    <cellStyle name="20% - Accent6 5" xfId="50"/>
    <cellStyle name="20% - Accent6 6" xfId="51"/>
    <cellStyle name="20% - Accent6 7" xfId="52"/>
    <cellStyle name="40% - Accent1 2" xfId="53"/>
    <cellStyle name="40% - Accent1 3" xfId="54"/>
    <cellStyle name="40% - Accent1 4" xfId="55"/>
    <cellStyle name="40% - Accent1 5" xfId="56"/>
    <cellStyle name="40% - Accent1 6" xfId="57"/>
    <cellStyle name="40% - Accent1 7" xfId="58"/>
    <cellStyle name="40% - Accent2 2" xfId="59"/>
    <cellStyle name="40% - Accent2 3" xfId="60"/>
    <cellStyle name="40% - Accent2 4" xfId="61"/>
    <cellStyle name="40% - Accent2 5" xfId="62"/>
    <cellStyle name="40% - Accent2 6" xfId="63"/>
    <cellStyle name="40% - Accent2 7" xfId="64"/>
    <cellStyle name="40% - Accent3 2" xfId="65"/>
    <cellStyle name="40% - Accent3 3" xfId="66"/>
    <cellStyle name="40% - Accent3 4" xfId="67"/>
    <cellStyle name="40% - Accent3 5" xfId="68"/>
    <cellStyle name="40% - Accent3 6" xfId="69"/>
    <cellStyle name="40% - Accent3 7" xfId="70"/>
    <cellStyle name="40% - Accent4 2" xfId="71"/>
    <cellStyle name="40% - Accent4 3" xfId="72"/>
    <cellStyle name="40% - Accent4 4" xfId="73"/>
    <cellStyle name="40% - Accent4 5" xfId="74"/>
    <cellStyle name="40% - Accent4 6" xfId="75"/>
    <cellStyle name="40% - Accent4 7" xfId="76"/>
    <cellStyle name="40% - Accent5 2" xfId="77"/>
    <cellStyle name="40% - Accent5 3" xfId="78"/>
    <cellStyle name="40% - Accent5 4" xfId="79"/>
    <cellStyle name="40% - Accent5 5" xfId="80"/>
    <cellStyle name="40% - Accent5 6" xfId="81"/>
    <cellStyle name="40% - Accent5 7" xfId="82"/>
    <cellStyle name="40% - Accent6 2" xfId="83"/>
    <cellStyle name="40% - Accent6 3" xfId="84"/>
    <cellStyle name="40% - Accent6 4" xfId="85"/>
    <cellStyle name="40% - Accent6 5" xfId="86"/>
    <cellStyle name="40% - Accent6 6" xfId="87"/>
    <cellStyle name="40% - Accent6 7" xfId="88"/>
    <cellStyle name="Normal" xfId="0" builtinId="0"/>
    <cellStyle name="Normal 2" xfId="4"/>
    <cellStyle name="Normal 3" xfId="5"/>
    <cellStyle name="Normal 4" xfId="9"/>
    <cellStyle name="Normal 4 2" xfId="12"/>
    <cellStyle name="Normal 5" xfId="10"/>
    <cellStyle name="Normal 5 2" xfId="14"/>
    <cellStyle name="Normal 6" xfId="13"/>
    <cellStyle name="Normal 7" xfId="15"/>
    <cellStyle name="Normal 8" xfId="16"/>
    <cellStyle name="Normal 9" xfId="96"/>
    <cellStyle name="Normal_2008-09 WW Yield calculation_12032010" xfId="7"/>
    <cellStyle name="Normal_harvest_2008" xfId="6"/>
    <cellStyle name="Normal_Station" xfId="11"/>
    <cellStyle name="Note 2" xfId="89"/>
    <cellStyle name="Note 3" xfId="90"/>
    <cellStyle name="Note 4" xfId="91"/>
    <cellStyle name="Note 5" xfId="92"/>
    <cellStyle name="Note 6" xfId="93"/>
    <cellStyle name="Note 7" xfId="94"/>
    <cellStyle name="Note 8" xfId="95"/>
    <cellStyle name="Обычный_Field Capacity" xfId="1"/>
    <cellStyle name="Обычный_Soil Bulk density" xfId="2"/>
    <cellStyle name="Обычный_Soil Bulk density NEW" xfId="8"/>
    <cellStyle name="Обычный_Soil MoistureNE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1463604549431321"/>
                  <c:y val="4.5821668124817728E-2"/>
                </c:manualLayout>
              </c:layout>
              <c:numFmt formatCode="General" sourceLinked="0"/>
            </c:trendlineLbl>
          </c:trendline>
          <c:xVal>
            <c:numRef>
              <c:f>consolidated_soil_moisture_TDR!$P$129:$P$138</c:f>
              <c:numCache>
                <c:formatCode>General</c:formatCode>
                <c:ptCount val="10"/>
                <c:pt idx="1">
                  <c:v>285.27</c:v>
                </c:pt>
              </c:numCache>
            </c:numRef>
          </c:xVal>
          <c:yVal>
            <c:numRef>
              <c:f>consolidated_soil_moisture_TDR!$Q$129:$Q$138</c:f>
              <c:numCache>
                <c:formatCode>General</c:formatCode>
                <c:ptCount val="10"/>
                <c:pt idx="1">
                  <c:v>280.25</c:v>
                </c:pt>
              </c:numCache>
            </c:numRef>
          </c:yVal>
        </c:ser>
        <c:axId val="115662848"/>
        <c:axId val="115665536"/>
      </c:scatterChart>
      <c:valAx>
        <c:axId val="115662848"/>
        <c:scaling>
          <c:orientation val="minMax"/>
        </c:scaling>
        <c:axPos val="b"/>
        <c:numFmt formatCode="General" sourceLinked="1"/>
        <c:tickLblPos val="nextTo"/>
        <c:crossAx val="115665536"/>
        <c:crosses val="autoZero"/>
        <c:crossBetween val="midCat"/>
      </c:valAx>
      <c:valAx>
        <c:axId val="115665536"/>
        <c:scaling>
          <c:orientation val="minMax"/>
        </c:scaling>
        <c:axPos val="l"/>
        <c:majorGridlines/>
        <c:numFmt formatCode="General" sourceLinked="1"/>
        <c:tickLblPos val="nextTo"/>
        <c:crossAx val="11566284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v>Well1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Groundwater_level!$C$11:$H$11</c:f>
              <c:numCache>
                <c:formatCode>0.00</c:formatCode>
                <c:ptCount val="6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0.62</c:v>
                </c:pt>
                <c:pt idx="4">
                  <c:v>0.96</c:v>
                </c:pt>
                <c:pt idx="5">
                  <c:v>1.6</c:v>
                </c:pt>
              </c:numCache>
            </c:numRef>
          </c:yVal>
          <c:smooth val="1"/>
        </c:ser>
        <c:ser>
          <c:idx val="1"/>
          <c:order val="1"/>
          <c:tx>
            <c:v>Well2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Groundwater_level!$C$12:$H$12</c:f>
              <c:numCache>
                <c:formatCode>0.0</c:formatCode>
                <c:ptCount val="6"/>
                <c:pt idx="0" formatCode="0.00">
                  <c:v>0.95</c:v>
                </c:pt>
                <c:pt idx="1">
                  <c:v>1</c:v>
                </c:pt>
                <c:pt idx="2" formatCode="0.00">
                  <c:v>0.8</c:v>
                </c:pt>
                <c:pt idx="3" formatCode="0.00">
                  <c:v>0.72</c:v>
                </c:pt>
                <c:pt idx="4">
                  <c:v>1</c:v>
                </c:pt>
                <c:pt idx="5" formatCode="0.00">
                  <c:v>1.5</c:v>
                </c:pt>
              </c:numCache>
            </c:numRef>
          </c:yVal>
          <c:smooth val="1"/>
        </c:ser>
        <c:ser>
          <c:idx val="2"/>
          <c:order val="2"/>
          <c:tx>
            <c:v>WEll3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Groundwater_level!$C$13:$H$13</c:f>
              <c:numCache>
                <c:formatCode>0.0</c:formatCode>
                <c:ptCount val="6"/>
                <c:pt idx="0">
                  <c:v>1</c:v>
                </c:pt>
                <c:pt idx="1">
                  <c:v>1</c:v>
                </c:pt>
                <c:pt idx="2" formatCode="0.00">
                  <c:v>0.7</c:v>
                </c:pt>
                <c:pt idx="3" formatCode="0.00">
                  <c:v>0.83</c:v>
                </c:pt>
                <c:pt idx="4">
                  <c:v>1</c:v>
                </c:pt>
                <c:pt idx="5" formatCode="0.00">
                  <c:v>1.5</c:v>
                </c:pt>
              </c:numCache>
            </c:numRef>
          </c:yVal>
          <c:smooth val="1"/>
        </c:ser>
        <c:ser>
          <c:idx val="3"/>
          <c:order val="3"/>
          <c:tx>
            <c:v>WEll4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Groundwater_level!$C$14:$H$14</c:f>
              <c:numCache>
                <c:formatCode>0.00</c:formatCode>
                <c:ptCount val="6"/>
                <c:pt idx="0" formatCode="0.0">
                  <c:v>1</c:v>
                </c:pt>
                <c:pt idx="1">
                  <c:v>1.1000000000000001</c:v>
                </c:pt>
                <c:pt idx="2">
                  <c:v>0.8</c:v>
                </c:pt>
                <c:pt idx="3">
                  <c:v>0.8</c:v>
                </c:pt>
                <c:pt idx="4">
                  <c:v>1.1000000000000001</c:v>
                </c:pt>
                <c:pt idx="5">
                  <c:v>1.6</c:v>
                </c:pt>
              </c:numCache>
            </c:numRef>
          </c:yVal>
          <c:smooth val="1"/>
        </c:ser>
        <c:ser>
          <c:idx val="4"/>
          <c:order val="4"/>
          <c:tx>
            <c:v>Well5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Groundwater_level!$C$15:$H$15</c:f>
              <c:numCache>
                <c:formatCode>General</c:formatCode>
                <c:ptCount val="6"/>
                <c:pt idx="0">
                  <c:v>1.25</c:v>
                </c:pt>
                <c:pt idx="1">
                  <c:v>1.05</c:v>
                </c:pt>
                <c:pt idx="2" formatCode="0.00">
                  <c:v>0.8</c:v>
                </c:pt>
                <c:pt idx="3" formatCode="0.00">
                  <c:v>0.7</c:v>
                </c:pt>
                <c:pt idx="4">
                  <c:v>1.05</c:v>
                </c:pt>
                <c:pt idx="5" formatCode="0.00">
                  <c:v>1.55</c:v>
                </c:pt>
              </c:numCache>
            </c:numRef>
          </c:yVal>
          <c:smooth val="1"/>
        </c:ser>
        <c:ser>
          <c:idx val="5"/>
          <c:order val="5"/>
          <c:tx>
            <c:v>Well6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Groundwater_level!$C$16:$H$16</c:f>
              <c:numCache>
                <c:formatCode>General</c:formatCode>
                <c:ptCount val="6"/>
                <c:pt idx="0" formatCode="0.0">
                  <c:v>1</c:v>
                </c:pt>
                <c:pt idx="1">
                  <c:v>1.04</c:v>
                </c:pt>
                <c:pt idx="2" formatCode="0.00">
                  <c:v>0.78</c:v>
                </c:pt>
                <c:pt idx="3" formatCode="0.00">
                  <c:v>0.72</c:v>
                </c:pt>
                <c:pt idx="4">
                  <c:v>1.04</c:v>
                </c:pt>
                <c:pt idx="5" formatCode="0.00">
                  <c:v>1.54</c:v>
                </c:pt>
              </c:numCache>
            </c:numRef>
          </c:yVal>
          <c:smooth val="1"/>
        </c:ser>
        <c:ser>
          <c:idx val="6"/>
          <c:order val="6"/>
          <c:tx>
            <c:v>Well7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Groundwater_level!$C$17:$H$17</c:f>
              <c:numCache>
                <c:formatCode>General</c:formatCode>
                <c:ptCount val="6"/>
                <c:pt idx="0" formatCode="0.00">
                  <c:v>1.2</c:v>
                </c:pt>
                <c:pt idx="1">
                  <c:v>1.0900000000000001</c:v>
                </c:pt>
                <c:pt idx="2" formatCode="0.00">
                  <c:v>0.75</c:v>
                </c:pt>
                <c:pt idx="3" formatCode="0.00">
                  <c:v>0.85</c:v>
                </c:pt>
                <c:pt idx="4" formatCode="0.00">
                  <c:v>1.1000000000000001</c:v>
                </c:pt>
                <c:pt idx="5" formatCode="0.00">
                  <c:v>1.5</c:v>
                </c:pt>
              </c:numCache>
            </c:numRef>
          </c:yVal>
          <c:smooth val="1"/>
        </c:ser>
        <c:ser>
          <c:idx val="7"/>
          <c:order val="7"/>
          <c:tx>
            <c:v>well8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Groundwater_level!$C$18:$H$18</c:f>
              <c:numCache>
                <c:formatCode>0.00</c:formatCode>
                <c:ptCount val="6"/>
                <c:pt idx="0">
                  <c:v>1.1000000000000001</c:v>
                </c:pt>
                <c:pt idx="1">
                  <c:v>1.04</c:v>
                </c:pt>
                <c:pt idx="2">
                  <c:v>0.75</c:v>
                </c:pt>
                <c:pt idx="3">
                  <c:v>0.8</c:v>
                </c:pt>
                <c:pt idx="4">
                  <c:v>1.05</c:v>
                </c:pt>
                <c:pt idx="5">
                  <c:v>1.55</c:v>
                </c:pt>
              </c:numCache>
            </c:numRef>
          </c:yVal>
          <c:smooth val="1"/>
        </c:ser>
        <c:ser>
          <c:idx val="8"/>
          <c:order val="8"/>
          <c:tx>
            <c:v>well9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Groundwater_level!$C$19:$H$19</c:f>
              <c:numCache>
                <c:formatCode>0.0</c:formatCode>
                <c:ptCount val="6"/>
                <c:pt idx="0" formatCode="0.00">
                  <c:v>1.2</c:v>
                </c:pt>
                <c:pt idx="1">
                  <c:v>1</c:v>
                </c:pt>
                <c:pt idx="2" formatCode="0.00">
                  <c:v>0.7</c:v>
                </c:pt>
                <c:pt idx="3" formatCode="0.00">
                  <c:v>0.75</c:v>
                </c:pt>
                <c:pt idx="4" formatCode="0.00">
                  <c:v>1.05</c:v>
                </c:pt>
                <c:pt idx="5" formatCode="0.00">
                  <c:v>1.45</c:v>
                </c:pt>
              </c:numCache>
            </c:numRef>
          </c:yVal>
          <c:smooth val="1"/>
        </c:ser>
        <c:ser>
          <c:idx val="9"/>
          <c:order val="9"/>
          <c:tx>
            <c:v>well10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Groundwater_level!$C$20:$H$20</c:f>
              <c:numCache>
                <c:formatCode>General</c:formatCode>
                <c:ptCount val="6"/>
                <c:pt idx="0" formatCode="0.0">
                  <c:v>1</c:v>
                </c:pt>
                <c:pt idx="1">
                  <c:v>1.05</c:v>
                </c:pt>
                <c:pt idx="2" formatCode="0.00">
                  <c:v>0.7</c:v>
                </c:pt>
                <c:pt idx="3" formatCode="0.00">
                  <c:v>0.75</c:v>
                </c:pt>
                <c:pt idx="4">
                  <c:v>1.05</c:v>
                </c:pt>
                <c:pt idx="5" formatCode="0.00">
                  <c:v>1.55</c:v>
                </c:pt>
              </c:numCache>
            </c:numRef>
          </c:yVal>
          <c:smooth val="1"/>
        </c:ser>
        <c:ser>
          <c:idx val="10"/>
          <c:order val="10"/>
          <c:tx>
            <c:v>well11</c:v>
          </c:tx>
          <c:xVal>
            <c:numRef>
              <c:f>Groundwater_level!$C$9:$H$9</c:f>
              <c:numCache>
                <c:formatCode>mm/dd/yyyy</c:formatCode>
                <c:ptCount val="6"/>
                <c:pt idx="0">
                  <c:v>42215</c:v>
                </c:pt>
                <c:pt idx="1">
                  <c:v>42222</c:v>
                </c:pt>
                <c:pt idx="2">
                  <c:v>42227</c:v>
                </c:pt>
                <c:pt idx="3">
                  <c:v>42234</c:v>
                </c:pt>
                <c:pt idx="4">
                  <c:v>42241</c:v>
                </c:pt>
                <c:pt idx="5">
                  <c:v>42250</c:v>
                </c:pt>
              </c:numCache>
            </c:numRef>
          </c:xVal>
          <c:yVal>
            <c:numRef>
              <c:f>Groundwater_level!$C$21:$H$21</c:f>
              <c:numCache>
                <c:formatCode>0.00</c:formatCode>
                <c:ptCount val="6"/>
                <c:pt idx="0" formatCode="0.0">
                  <c:v>1</c:v>
                </c:pt>
                <c:pt idx="1">
                  <c:v>1.05</c:v>
                </c:pt>
                <c:pt idx="2">
                  <c:v>0.8</c:v>
                </c:pt>
                <c:pt idx="3">
                  <c:v>0.8</c:v>
                </c:pt>
                <c:pt idx="4">
                  <c:v>1.1000000000000001</c:v>
                </c:pt>
                <c:pt idx="5">
                  <c:v>1.5</c:v>
                </c:pt>
              </c:numCache>
            </c:numRef>
          </c:yVal>
          <c:smooth val="1"/>
        </c:ser>
        <c:axId val="86518400"/>
        <c:axId val="86524672"/>
      </c:scatterChart>
      <c:valAx>
        <c:axId val="8651840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/>
        </c:title>
        <c:numFmt formatCode="mm/dd/yy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524672"/>
        <c:crosses val="autoZero"/>
        <c:crossBetween val="midCat"/>
      </c:valAx>
      <c:valAx>
        <c:axId val="86524672"/>
        <c:scaling>
          <c:orientation val="maxMin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Groundwater level, m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518400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yield_mungbean!$I$49</c:f>
              <c:strCache>
                <c:ptCount val="1"/>
                <c:pt idx="0">
                  <c:v>Grain yield</c:v>
                </c:pt>
              </c:strCache>
            </c:strRef>
          </c:tx>
          <c:dLbls>
            <c:showVal val="1"/>
          </c:dLbls>
          <c:cat>
            <c:strRef>
              <c:f>yield_mungbean!$C$52:$C$53</c:f>
              <c:strCache>
                <c:ptCount val="2"/>
                <c:pt idx="0">
                  <c:v>Conventional</c:v>
                </c:pt>
                <c:pt idx="1">
                  <c:v>Optimal</c:v>
                </c:pt>
              </c:strCache>
            </c:strRef>
          </c:cat>
          <c:val>
            <c:numRef>
              <c:f>yield_mungbean!$I$52:$I$53</c:f>
              <c:numCache>
                <c:formatCode>0.0</c:formatCode>
                <c:ptCount val="2"/>
                <c:pt idx="0" formatCode="0.00">
                  <c:v>1.9185555555555551</c:v>
                </c:pt>
                <c:pt idx="1">
                  <c:v>2.2458347222222215</c:v>
                </c:pt>
              </c:numCache>
            </c:numRef>
          </c:val>
        </c:ser>
        <c:ser>
          <c:idx val="2"/>
          <c:order val="2"/>
          <c:tx>
            <c:v>Aboveground biomass</c:v>
          </c:tx>
          <c:dLbls>
            <c:numFmt formatCode="#,##0.00" sourceLinked="0"/>
            <c:showVal val="1"/>
          </c:dLbls>
          <c:cat>
            <c:strRef>
              <c:f>yield_mungbean!$C$52:$C$53</c:f>
              <c:strCache>
                <c:ptCount val="2"/>
                <c:pt idx="0">
                  <c:v>Conventional</c:v>
                </c:pt>
                <c:pt idx="1">
                  <c:v>Optimal</c:v>
                </c:pt>
              </c:strCache>
            </c:strRef>
          </c:cat>
          <c:val>
            <c:numRef>
              <c:f>yield_mungbean!$N$52:$N$53</c:f>
              <c:numCache>
                <c:formatCode>General</c:formatCode>
                <c:ptCount val="2"/>
                <c:pt idx="0">
                  <c:v>4.7192849181189453</c:v>
                </c:pt>
                <c:pt idx="1">
                  <c:v>5.0019228232501769</c:v>
                </c:pt>
              </c:numCache>
            </c:numRef>
          </c:val>
        </c:ser>
        <c:axId val="89269376"/>
        <c:axId val="89271296"/>
      </c:barChart>
      <c:lineChart>
        <c:grouping val="standard"/>
        <c:ser>
          <c:idx val="1"/>
          <c:order val="1"/>
          <c:tx>
            <c:strRef>
              <c:f>yield_mungbean!$E$48</c:f>
              <c:strCache>
                <c:ptCount val="1"/>
                <c:pt idx="0">
                  <c:v>Number of pods/plant</c:v>
                </c:pt>
              </c:strCache>
            </c:strRef>
          </c:tx>
          <c:cat>
            <c:strRef>
              <c:f>yield_mungbean!$C$52:$C$53</c:f>
              <c:strCache>
                <c:ptCount val="2"/>
                <c:pt idx="0">
                  <c:v>Conventional</c:v>
                </c:pt>
                <c:pt idx="1">
                  <c:v>Optimal</c:v>
                </c:pt>
              </c:strCache>
            </c:strRef>
          </c:cat>
          <c:val>
            <c:numRef>
              <c:f>yield_mungbean!$E$52:$E$53</c:f>
              <c:numCache>
                <c:formatCode>0</c:formatCode>
                <c:ptCount val="2"/>
                <c:pt idx="0">
                  <c:v>26.778282828282826</c:v>
                </c:pt>
                <c:pt idx="1">
                  <c:v>31.844949494949496</c:v>
                </c:pt>
              </c:numCache>
            </c:numRef>
          </c:val>
        </c:ser>
        <c:marker val="1"/>
        <c:axId val="89279488"/>
        <c:axId val="89277568"/>
      </c:lineChart>
      <c:catAx>
        <c:axId val="89269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Irrigation treatments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89271296"/>
        <c:crosses val="autoZero"/>
        <c:auto val="1"/>
        <c:lblAlgn val="ctr"/>
        <c:lblOffset val="100"/>
      </c:catAx>
      <c:valAx>
        <c:axId val="89271296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Grain</a:t>
                </a:r>
                <a:r>
                  <a:rPr lang="en-US" sz="1200" baseline="0"/>
                  <a:t> yield, t/ha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3346303501945543E-2"/>
              <c:y val="0.26757984311790106"/>
            </c:manualLayout>
          </c:layout>
        </c:title>
        <c:numFmt formatCode="0.00" sourceLinked="1"/>
        <c:tickLblPos val="nextTo"/>
        <c:crossAx val="89269376"/>
        <c:crosses val="autoZero"/>
        <c:crossBetween val="between"/>
      </c:valAx>
      <c:valAx>
        <c:axId val="89277568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No pods/plant</a:t>
                </a:r>
              </a:p>
            </c:rich>
          </c:tx>
          <c:layout/>
        </c:title>
        <c:numFmt formatCode="0" sourceLinked="1"/>
        <c:tickLblPos val="nextTo"/>
        <c:crossAx val="89279488"/>
        <c:crosses val="max"/>
        <c:crossBetween val="between"/>
      </c:valAx>
      <c:catAx>
        <c:axId val="89279488"/>
        <c:scaling>
          <c:orientation val="minMax"/>
        </c:scaling>
        <c:delete val="1"/>
        <c:axPos val="b"/>
        <c:tickLblPos val="none"/>
        <c:crossAx val="89277568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5878018372703501"/>
          <c:y val="5.1400554097404488E-2"/>
          <c:w val="0.80757051201933094"/>
          <c:h val="0.70192059325917677"/>
        </c:manualLayout>
      </c:layout>
      <c:lineChart>
        <c:grouping val="standard"/>
        <c:ser>
          <c:idx val="0"/>
          <c:order val="0"/>
          <c:tx>
            <c:strRef>
              <c:f>Biomass_mungbean!$D$29</c:f>
              <c:strCache>
                <c:ptCount val="1"/>
                <c:pt idx="0">
                  <c:v>Traditional</c:v>
                </c:pt>
              </c:strCache>
            </c:strRef>
          </c:tx>
          <c:marker>
            <c:symbol val="none"/>
          </c:marker>
          <c:cat>
            <c:numRef>
              <c:f>Biomass_mungbean!$E$28:$H$28</c:f>
              <c:numCache>
                <c:formatCode>mm/dd/yyyy</c:formatCode>
                <c:ptCount val="4"/>
                <c:pt idx="0">
                  <c:v>42208</c:v>
                </c:pt>
                <c:pt idx="1">
                  <c:v>42229</c:v>
                </c:pt>
                <c:pt idx="2">
                  <c:v>42250</c:v>
                </c:pt>
                <c:pt idx="3">
                  <c:v>42270</c:v>
                </c:pt>
              </c:numCache>
            </c:numRef>
          </c:cat>
          <c:val>
            <c:numRef>
              <c:f>Biomass_mungbean!$E$29:$H$29</c:f>
              <c:numCache>
                <c:formatCode>0.00</c:formatCode>
                <c:ptCount val="4"/>
                <c:pt idx="0">
                  <c:v>0.26662444444444444</c:v>
                </c:pt>
                <c:pt idx="1">
                  <c:v>0.88442444444444446</c:v>
                </c:pt>
                <c:pt idx="2">
                  <c:v>1.7577577777777775</c:v>
                </c:pt>
                <c:pt idx="3">
                  <c:v>2.4399800000000003</c:v>
                </c:pt>
              </c:numCache>
            </c:numRef>
          </c:val>
        </c:ser>
        <c:ser>
          <c:idx val="1"/>
          <c:order val="1"/>
          <c:tx>
            <c:strRef>
              <c:f>Biomass_mungbean!$D$30</c:f>
              <c:strCache>
                <c:ptCount val="1"/>
                <c:pt idx="0">
                  <c:v>Optimal</c:v>
                </c:pt>
              </c:strCache>
            </c:strRef>
          </c:tx>
          <c:marker>
            <c:symbol val="none"/>
          </c:marker>
          <c:cat>
            <c:numRef>
              <c:f>Biomass_mungbean!$E$28:$H$28</c:f>
              <c:numCache>
                <c:formatCode>mm/dd/yyyy</c:formatCode>
                <c:ptCount val="4"/>
                <c:pt idx="0">
                  <c:v>42208</c:v>
                </c:pt>
                <c:pt idx="1">
                  <c:v>42229</c:v>
                </c:pt>
                <c:pt idx="2">
                  <c:v>42250</c:v>
                </c:pt>
                <c:pt idx="3">
                  <c:v>42270</c:v>
                </c:pt>
              </c:numCache>
            </c:numRef>
          </c:cat>
          <c:val>
            <c:numRef>
              <c:f>Biomass_mungbean!$E$30:$H$30</c:f>
              <c:numCache>
                <c:formatCode>0.00</c:formatCode>
                <c:ptCount val="4"/>
                <c:pt idx="0">
                  <c:v>0.52315555555555571</c:v>
                </c:pt>
                <c:pt idx="1">
                  <c:v>1.2409888888888889</c:v>
                </c:pt>
                <c:pt idx="2">
                  <c:v>2.7045444444444451</c:v>
                </c:pt>
                <c:pt idx="3">
                  <c:v>2.8378777777777779</c:v>
                </c:pt>
              </c:numCache>
            </c:numRef>
          </c:val>
        </c:ser>
        <c:marker val="1"/>
        <c:axId val="89303296"/>
        <c:axId val="89309184"/>
      </c:lineChart>
      <c:dateAx>
        <c:axId val="89303296"/>
        <c:scaling>
          <c:orientation val="minMax"/>
        </c:scaling>
        <c:axPos val="b"/>
        <c:numFmt formatCode="mm/dd/yyyy" sourceLinked="1"/>
        <c:tickLblPos val="nextTo"/>
        <c:crossAx val="89309184"/>
        <c:crosses val="autoZero"/>
        <c:auto val="1"/>
        <c:lblOffset val="100"/>
        <c:majorUnit val="15"/>
        <c:majorTimeUnit val="days"/>
      </c:dateAx>
      <c:valAx>
        <c:axId val="893091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Dry biomass, t/ha</a:t>
                </a:r>
              </a:p>
            </c:rich>
          </c:tx>
          <c:layout/>
        </c:title>
        <c:numFmt formatCode="0.00" sourceLinked="1"/>
        <c:tickLblPos val="nextTo"/>
        <c:crossAx val="89303296"/>
        <c:crosses val="autoZero"/>
        <c:crossBetween val="between"/>
      </c:valAx>
    </c:plotArea>
    <c:legend>
      <c:legendPos val="b"/>
      <c:layout/>
    </c:legend>
    <c:plotVisOnly val="1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LAI_mungbean!$D$30</c:f>
              <c:strCache>
                <c:ptCount val="1"/>
                <c:pt idx="0">
                  <c:v>Traditional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LAI_mungbean!$E$34:$H$34</c:f>
                <c:numCache>
                  <c:formatCode>General</c:formatCode>
                  <c:ptCount val="4"/>
                  <c:pt idx="0">
                    <c:v>0.2373714369381329</c:v>
                  </c:pt>
                  <c:pt idx="1">
                    <c:v>0.19916608554076162</c:v>
                  </c:pt>
                  <c:pt idx="2">
                    <c:v>0.19675168830749978</c:v>
                  </c:pt>
                  <c:pt idx="3">
                    <c:v>0.20616229897466498</c:v>
                  </c:pt>
                </c:numCache>
              </c:numRef>
            </c:plus>
            <c:minus>
              <c:numRef>
                <c:f>LAI_mungbean!$E$34:$H$34</c:f>
                <c:numCache>
                  <c:formatCode>General</c:formatCode>
                  <c:ptCount val="4"/>
                  <c:pt idx="0">
                    <c:v>0.2373714369381329</c:v>
                  </c:pt>
                  <c:pt idx="1">
                    <c:v>0.19916608554076162</c:v>
                  </c:pt>
                  <c:pt idx="2">
                    <c:v>0.19675168830749978</c:v>
                  </c:pt>
                  <c:pt idx="3">
                    <c:v>0.20616229897466498</c:v>
                  </c:pt>
                </c:numCache>
              </c:numRef>
            </c:minus>
          </c:errBars>
          <c:cat>
            <c:numRef>
              <c:f>LAI_mungbean!$E$29:$H$29</c:f>
              <c:numCache>
                <c:formatCode>mm/dd/yyyy</c:formatCode>
                <c:ptCount val="4"/>
                <c:pt idx="0">
                  <c:v>42208</c:v>
                </c:pt>
                <c:pt idx="1">
                  <c:v>42229</c:v>
                </c:pt>
                <c:pt idx="2">
                  <c:v>42250</c:v>
                </c:pt>
                <c:pt idx="3">
                  <c:v>42270</c:v>
                </c:pt>
              </c:numCache>
            </c:numRef>
          </c:cat>
          <c:val>
            <c:numRef>
              <c:f>LAI_mungbean!$E$30:$H$30</c:f>
              <c:numCache>
                <c:formatCode>0.00</c:formatCode>
                <c:ptCount val="4"/>
                <c:pt idx="0">
                  <c:v>1.8987777777777777</c:v>
                </c:pt>
                <c:pt idx="1">
                  <c:v>2.3624444444444439</c:v>
                </c:pt>
                <c:pt idx="2">
                  <c:v>2.8018888888888891</c:v>
                </c:pt>
                <c:pt idx="3">
                  <c:v>4.024111111111111</c:v>
                </c:pt>
              </c:numCache>
            </c:numRef>
          </c:val>
        </c:ser>
        <c:ser>
          <c:idx val="1"/>
          <c:order val="1"/>
          <c:tx>
            <c:strRef>
              <c:f>LAI_mungbean!$D$31</c:f>
              <c:strCache>
                <c:ptCount val="1"/>
                <c:pt idx="0">
                  <c:v>Optimal</c:v>
                </c:pt>
              </c:strCache>
            </c:strRef>
          </c:tx>
          <c:marker>
            <c:symbol val="none"/>
          </c:marker>
          <c:errBars>
            <c:errDir val="y"/>
            <c:errBarType val="both"/>
            <c:errValType val="cust"/>
            <c:plus>
              <c:numRef>
                <c:f>LAI_mungbean!$E$35:$H$35</c:f>
                <c:numCache>
                  <c:formatCode>General</c:formatCode>
                  <c:ptCount val="4"/>
                  <c:pt idx="0">
                    <c:v>0.12416931391659858</c:v>
                  </c:pt>
                  <c:pt idx="1">
                    <c:v>0.19585451422099256</c:v>
                  </c:pt>
                  <c:pt idx="2">
                    <c:v>0.32075555334241751</c:v>
                  </c:pt>
                  <c:pt idx="3">
                    <c:v>0.28178474678115184</c:v>
                  </c:pt>
                </c:numCache>
              </c:numRef>
            </c:plus>
            <c:minus>
              <c:numRef>
                <c:f>LAI_mungbean!$E$35:$H$35</c:f>
                <c:numCache>
                  <c:formatCode>General</c:formatCode>
                  <c:ptCount val="4"/>
                  <c:pt idx="0">
                    <c:v>0.12416931391659858</c:v>
                  </c:pt>
                  <c:pt idx="1">
                    <c:v>0.19585451422099256</c:v>
                  </c:pt>
                  <c:pt idx="2">
                    <c:v>0.32075555334241751</c:v>
                  </c:pt>
                  <c:pt idx="3">
                    <c:v>0.28178474678115184</c:v>
                  </c:pt>
                </c:numCache>
              </c:numRef>
            </c:minus>
          </c:errBars>
          <c:cat>
            <c:numRef>
              <c:f>LAI_mungbean!$E$29:$H$29</c:f>
              <c:numCache>
                <c:formatCode>mm/dd/yyyy</c:formatCode>
                <c:ptCount val="4"/>
                <c:pt idx="0">
                  <c:v>42208</c:v>
                </c:pt>
                <c:pt idx="1">
                  <c:v>42229</c:v>
                </c:pt>
                <c:pt idx="2">
                  <c:v>42250</c:v>
                </c:pt>
                <c:pt idx="3">
                  <c:v>42270</c:v>
                </c:pt>
              </c:numCache>
            </c:numRef>
          </c:cat>
          <c:val>
            <c:numRef>
              <c:f>LAI_mungbean!$E$31:$H$31</c:f>
              <c:numCache>
                <c:formatCode>0.00</c:formatCode>
                <c:ptCount val="4"/>
                <c:pt idx="0">
                  <c:v>2.2111111111111108</c:v>
                </c:pt>
                <c:pt idx="1">
                  <c:v>2.9187777777777777</c:v>
                </c:pt>
                <c:pt idx="2">
                  <c:v>3.6413333333333333</c:v>
                </c:pt>
                <c:pt idx="3">
                  <c:v>4.1968888888888891</c:v>
                </c:pt>
              </c:numCache>
            </c:numRef>
          </c:val>
        </c:ser>
        <c:marker val="1"/>
        <c:axId val="89802240"/>
        <c:axId val="89803776"/>
      </c:lineChart>
      <c:dateAx>
        <c:axId val="89802240"/>
        <c:scaling>
          <c:orientation val="minMax"/>
        </c:scaling>
        <c:axPos val="b"/>
        <c:numFmt formatCode="mm/dd/yyyy" sourceLinked="1"/>
        <c:tickLblPos val="nextTo"/>
        <c:crossAx val="89803776"/>
        <c:crosses val="autoZero"/>
        <c:auto val="1"/>
        <c:lblOffset val="100"/>
        <c:baseTimeUnit val="days"/>
        <c:majorUnit val="15"/>
        <c:majorTimeUnit val="days"/>
      </c:dateAx>
      <c:valAx>
        <c:axId val="89803776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LAI,  m</a:t>
                </a:r>
                <a:r>
                  <a:rPr lang="en-US" sz="1200" baseline="30000"/>
                  <a:t>2</a:t>
                </a:r>
                <a:r>
                  <a:rPr lang="en-US" sz="1200"/>
                  <a:t>/m</a:t>
                </a:r>
                <a:r>
                  <a:rPr lang="en-US" sz="1200" baseline="30000"/>
                  <a:t>2</a:t>
                </a:r>
              </a:p>
            </c:rich>
          </c:tx>
          <c:layout>
            <c:manualLayout>
              <c:xMode val="edge"/>
              <c:yMode val="edge"/>
              <c:x val="1.6489988221436987E-2"/>
              <c:y val="0.27853284836857328"/>
            </c:manualLayout>
          </c:layout>
        </c:title>
        <c:numFmt formatCode="0.00" sourceLinked="1"/>
        <c:tickLblPos val="nextTo"/>
        <c:crossAx val="89802240"/>
        <c:crosses val="autoZero"/>
        <c:crossBetween val="between"/>
      </c:valAx>
    </c:plotArea>
    <c:legend>
      <c:legendPos val="b"/>
      <c:layout/>
    </c:legend>
    <c:plotVisOnly val="1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9256467180953288"/>
          <c:y val="5.1799888650282351E-2"/>
          <c:w val="0.77768549722360081"/>
          <c:h val="0.84253732746216636"/>
        </c:manualLayout>
      </c:layout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Economic_assess_mungbean!$V$8:$W$8</c:f>
                <c:numCache>
                  <c:formatCode>General</c:formatCode>
                  <c:ptCount val="2"/>
                  <c:pt idx="0">
                    <c:v>324.70507468725395</c:v>
                  </c:pt>
                  <c:pt idx="1">
                    <c:v>660.38258126166545</c:v>
                  </c:pt>
                </c:numCache>
              </c:numRef>
            </c:plus>
            <c:minus>
              <c:numRef>
                <c:f>Economic_assess_mungbean!$V$8:$W$8</c:f>
                <c:numCache>
                  <c:formatCode>General</c:formatCode>
                  <c:ptCount val="2"/>
                  <c:pt idx="0">
                    <c:v>324.70507468725395</c:v>
                  </c:pt>
                  <c:pt idx="1">
                    <c:v>660.38258126166545</c:v>
                  </c:pt>
                </c:numCache>
              </c:numRef>
            </c:minus>
            <c:spPr>
              <a:ln w="19050"/>
            </c:spPr>
          </c:errBars>
          <c:cat>
            <c:strRef>
              <c:f>Economic_assess_mungbean!$V$4:$W$4</c:f>
              <c:strCache>
                <c:ptCount val="2"/>
                <c:pt idx="0">
                  <c:v>Traditional</c:v>
                </c:pt>
                <c:pt idx="1">
                  <c:v>Optimum</c:v>
                </c:pt>
              </c:strCache>
            </c:strRef>
          </c:cat>
          <c:val>
            <c:numRef>
              <c:f>Economic_assess_mungbean!$V$7:$W$7</c:f>
              <c:numCache>
                <c:formatCode>#,##0</c:formatCode>
                <c:ptCount val="2"/>
                <c:pt idx="0">
                  <c:v>3422.933337777778</c:v>
                </c:pt>
                <c:pt idx="1">
                  <c:v>4006.8386446111094</c:v>
                </c:pt>
              </c:numCache>
            </c:numRef>
          </c:val>
        </c:ser>
        <c:axId val="90002176"/>
        <c:axId val="90003712"/>
      </c:barChart>
      <c:catAx>
        <c:axId val="900021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0003712"/>
        <c:crosses val="autoZero"/>
        <c:auto val="1"/>
        <c:lblAlgn val="ctr"/>
        <c:lblOffset val="100"/>
      </c:catAx>
      <c:valAx>
        <c:axId val="90003712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Revenue, USD/ha</a:t>
                </a:r>
              </a:p>
            </c:rich>
          </c:tx>
          <c:layout>
            <c:manualLayout>
              <c:xMode val="edge"/>
              <c:yMode val="edge"/>
              <c:x val="3.5158891142663962E-2"/>
              <c:y val="0.30136960152708253"/>
            </c:manualLayout>
          </c:layout>
        </c:title>
        <c:numFmt formatCode="#,##0" sourceLinked="1"/>
        <c:tickLblPos val="nextTo"/>
        <c:crossAx val="9000217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3648118985126892"/>
          <c:y val="3.8783184888774191E-2"/>
          <c:w val="0.68704290932292156"/>
          <c:h val="0.83830480717734901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spPr>
              <a:ln w="25400">
                <a:solidFill>
                  <a:schemeClr val="tx1"/>
                </a:solidFill>
              </a:ln>
            </c:spPr>
            <c:trendlineType val="poly"/>
            <c:order val="3"/>
            <c:dispRSqr val="1"/>
            <c:dispEq val="1"/>
            <c:trendlineLbl>
              <c:layout>
                <c:manualLayout>
                  <c:x val="0.19250164883235749"/>
                  <c:y val="-0.10735854739469038"/>
                </c:manualLayout>
              </c:layout>
              <c:numFmt formatCode="General" sourceLinked="0"/>
            </c:trendlineLbl>
          </c:trendline>
          <c:xVal>
            <c:strRef>
              <c:f>Kc_mungbean!$A$6:$A$75</c:f>
              <c:strCache>
                <c:ptCount val="70"/>
                <c:pt idx="0">
                  <c:v>20/07/2015</c:v>
                </c:pt>
                <c:pt idx="1">
                  <c:v>21/07/2015</c:v>
                </c:pt>
                <c:pt idx="2">
                  <c:v>22/07/2015</c:v>
                </c:pt>
                <c:pt idx="3">
                  <c:v>23/07/2015</c:v>
                </c:pt>
                <c:pt idx="4">
                  <c:v>24/07/2015</c:v>
                </c:pt>
                <c:pt idx="5">
                  <c:v>25/07/2015</c:v>
                </c:pt>
                <c:pt idx="6">
                  <c:v>26/07/2015</c:v>
                </c:pt>
                <c:pt idx="7">
                  <c:v>27/07/2015</c:v>
                </c:pt>
                <c:pt idx="8">
                  <c:v>28/07/2015</c:v>
                </c:pt>
                <c:pt idx="9">
                  <c:v>29/07/2015</c:v>
                </c:pt>
                <c:pt idx="10">
                  <c:v>30/07/2015</c:v>
                </c:pt>
                <c:pt idx="11">
                  <c:v>31/07/2015</c:v>
                </c:pt>
                <c:pt idx="12">
                  <c:v>01/08/2015</c:v>
                </c:pt>
                <c:pt idx="13">
                  <c:v>02/08/2015</c:v>
                </c:pt>
                <c:pt idx="14">
                  <c:v>03/08/2015</c:v>
                </c:pt>
                <c:pt idx="15">
                  <c:v>04/08/2015</c:v>
                </c:pt>
                <c:pt idx="16">
                  <c:v>05/08/2015</c:v>
                </c:pt>
                <c:pt idx="17">
                  <c:v>06/08/2015</c:v>
                </c:pt>
                <c:pt idx="18">
                  <c:v>07/08/2015</c:v>
                </c:pt>
                <c:pt idx="19">
                  <c:v>08/08/2015</c:v>
                </c:pt>
                <c:pt idx="20">
                  <c:v>09/08/2015</c:v>
                </c:pt>
                <c:pt idx="21">
                  <c:v>10/08/2015</c:v>
                </c:pt>
                <c:pt idx="22">
                  <c:v>11/08/2015</c:v>
                </c:pt>
                <c:pt idx="23">
                  <c:v>12/08/2015</c:v>
                </c:pt>
                <c:pt idx="24">
                  <c:v>13/08/2015</c:v>
                </c:pt>
                <c:pt idx="25">
                  <c:v>14/08/2015</c:v>
                </c:pt>
                <c:pt idx="26">
                  <c:v>15/08/2015</c:v>
                </c:pt>
                <c:pt idx="27">
                  <c:v>16/08/2015</c:v>
                </c:pt>
                <c:pt idx="28">
                  <c:v>17/08/2015</c:v>
                </c:pt>
                <c:pt idx="29">
                  <c:v>18/08/2015</c:v>
                </c:pt>
                <c:pt idx="30">
                  <c:v>19/08/2015</c:v>
                </c:pt>
                <c:pt idx="31">
                  <c:v>20/08/2015</c:v>
                </c:pt>
                <c:pt idx="32">
                  <c:v>21/08/2015</c:v>
                </c:pt>
                <c:pt idx="33">
                  <c:v>22/08/2015</c:v>
                </c:pt>
                <c:pt idx="34">
                  <c:v>23/08/2015</c:v>
                </c:pt>
                <c:pt idx="35">
                  <c:v>24/08/2015</c:v>
                </c:pt>
                <c:pt idx="36">
                  <c:v>25/08/2015</c:v>
                </c:pt>
                <c:pt idx="37">
                  <c:v>26/08/2015</c:v>
                </c:pt>
                <c:pt idx="38">
                  <c:v>27/08/2015</c:v>
                </c:pt>
                <c:pt idx="39">
                  <c:v>28/08/2015</c:v>
                </c:pt>
                <c:pt idx="40">
                  <c:v>29/08/2015</c:v>
                </c:pt>
                <c:pt idx="41">
                  <c:v>30/08/2015</c:v>
                </c:pt>
                <c:pt idx="42">
                  <c:v>31/08/2015</c:v>
                </c:pt>
                <c:pt idx="43">
                  <c:v>01/09/2015</c:v>
                </c:pt>
                <c:pt idx="44">
                  <c:v>02/09/2015</c:v>
                </c:pt>
                <c:pt idx="45">
                  <c:v>03/09/2015</c:v>
                </c:pt>
                <c:pt idx="46">
                  <c:v>04/09/2015</c:v>
                </c:pt>
                <c:pt idx="47">
                  <c:v>05/09/2015</c:v>
                </c:pt>
                <c:pt idx="48">
                  <c:v>06/09/2015</c:v>
                </c:pt>
                <c:pt idx="49">
                  <c:v>07/09/2015</c:v>
                </c:pt>
                <c:pt idx="50">
                  <c:v>08/09/2015</c:v>
                </c:pt>
                <c:pt idx="51">
                  <c:v>09/09/2015</c:v>
                </c:pt>
                <c:pt idx="52">
                  <c:v>10/09/2015</c:v>
                </c:pt>
                <c:pt idx="53">
                  <c:v>11/09/2015</c:v>
                </c:pt>
                <c:pt idx="54">
                  <c:v>12/09/2015</c:v>
                </c:pt>
                <c:pt idx="55">
                  <c:v>13/09/2015</c:v>
                </c:pt>
                <c:pt idx="56">
                  <c:v>14/09/2015</c:v>
                </c:pt>
                <c:pt idx="57">
                  <c:v>15/09/2015</c:v>
                </c:pt>
                <c:pt idx="58">
                  <c:v>09/16/2015</c:v>
                </c:pt>
                <c:pt idx="59">
                  <c:v>09/17/2015</c:v>
                </c:pt>
                <c:pt idx="60">
                  <c:v>09/18/2015</c:v>
                </c:pt>
                <c:pt idx="61">
                  <c:v>09/19/2015</c:v>
                </c:pt>
                <c:pt idx="62">
                  <c:v>09/20/2015</c:v>
                </c:pt>
                <c:pt idx="63">
                  <c:v>09/21/2015</c:v>
                </c:pt>
                <c:pt idx="64">
                  <c:v>09/22/2015</c:v>
                </c:pt>
                <c:pt idx="65">
                  <c:v>09/23/2015</c:v>
                </c:pt>
                <c:pt idx="66">
                  <c:v>09/24/2015</c:v>
                </c:pt>
                <c:pt idx="67">
                  <c:v>09/25/2015</c:v>
                </c:pt>
                <c:pt idx="68">
                  <c:v>09/26/2015</c:v>
                </c:pt>
                <c:pt idx="69">
                  <c:v>09/27/2015</c:v>
                </c:pt>
              </c:strCache>
            </c:strRef>
          </c:xVal>
          <c:yVal>
            <c:numRef>
              <c:f>Kc_mungbean!$T$6:$T$75</c:f>
              <c:numCache>
                <c:formatCode>General</c:formatCode>
                <c:ptCount val="70"/>
                <c:pt idx="0" formatCode="0.000">
                  <c:v>0.46448368618510932</c:v>
                </c:pt>
                <c:pt idx="3" formatCode="0.000">
                  <c:v>1.078997577338499</c:v>
                </c:pt>
                <c:pt idx="4" formatCode="0.000">
                  <c:v>0.74933790362528196</c:v>
                </c:pt>
                <c:pt idx="8" formatCode="0.000">
                  <c:v>0.51315070251829942</c:v>
                </c:pt>
                <c:pt idx="9" formatCode="0.000">
                  <c:v>0.41003277053190806</c:v>
                </c:pt>
                <c:pt idx="15" formatCode="0.000">
                  <c:v>1.2560964181310954</c:v>
                </c:pt>
                <c:pt idx="16" formatCode="0.000">
                  <c:v>1.0794300343011296</c:v>
                </c:pt>
                <c:pt idx="17" formatCode="0.000">
                  <c:v>0.61199999999999999</c:v>
                </c:pt>
                <c:pt idx="18" formatCode="0.000">
                  <c:v>0.99360667138833858</c:v>
                </c:pt>
                <c:pt idx="19" formatCode="0.000">
                  <c:v>1.0199014871501633</c:v>
                </c:pt>
                <c:pt idx="23" formatCode="0.000">
                  <c:v>0.84006268493324243</c:v>
                </c:pt>
                <c:pt idx="24" formatCode="0.000">
                  <c:v>1.0210852066077414</c:v>
                </c:pt>
                <c:pt idx="25" formatCode="0.000">
                  <c:v>0.89451856508071448</c:v>
                </c:pt>
                <c:pt idx="32" formatCode="0.000">
                  <c:v>0.76559130550345234</c:v>
                </c:pt>
                <c:pt idx="33" formatCode="0.000">
                  <c:v>0.74690719294130992</c:v>
                </c:pt>
                <c:pt idx="35" formatCode="0.000">
                  <c:v>1.12316634084461</c:v>
                </c:pt>
                <c:pt idx="37" formatCode="0.000">
                  <c:v>1.51</c:v>
                </c:pt>
                <c:pt idx="38" formatCode="0.000">
                  <c:v>0.65562684679896888</c:v>
                </c:pt>
                <c:pt idx="39" formatCode="0.000">
                  <c:v>1.023982827409887</c:v>
                </c:pt>
                <c:pt idx="47" formatCode="0.000">
                  <c:v>1.0385170235938848</c:v>
                </c:pt>
                <c:pt idx="49" formatCode="0.000">
                  <c:v>1.1232539831071189</c:v>
                </c:pt>
                <c:pt idx="50" formatCode="0.000">
                  <c:v>1.0206173838316148</c:v>
                </c:pt>
                <c:pt idx="53" formatCode="0.000">
                  <c:v>0.64389789140674381</c:v>
                </c:pt>
                <c:pt idx="56" formatCode="0.000">
                  <c:v>1.2847189521033555</c:v>
                </c:pt>
                <c:pt idx="60">
                  <c:v>0.85</c:v>
                </c:pt>
              </c:numCache>
            </c:numRef>
          </c:yVal>
        </c:ser>
        <c:axId val="90012288"/>
        <c:axId val="90071808"/>
      </c:scatterChart>
      <c:valAx>
        <c:axId val="90012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n-US" sz="1600" b="0"/>
                  <a:t>Days</a:t>
                </a:r>
                <a:r>
                  <a:rPr lang="en-US" sz="1600" b="0" baseline="0"/>
                  <a:t> after planting</a:t>
                </a:r>
                <a:endParaRPr lang="en-US" sz="1600" b="0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0071808"/>
        <c:crosses val="autoZero"/>
        <c:crossBetween val="midCat"/>
      </c:valAx>
      <c:valAx>
        <c:axId val="90071808"/>
        <c:scaling>
          <c:orientation val="minMax"/>
          <c:max val="1.6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sz="1600" b="0"/>
                  <a:t>Crop coefficient, Kc</a:t>
                </a:r>
              </a:p>
            </c:rich>
          </c:tx>
          <c:layout>
            <c:manualLayout>
              <c:xMode val="edge"/>
              <c:yMode val="edge"/>
              <c:x val="3.0558902442761895E-2"/>
              <c:y val="0.32947065161158762"/>
            </c:manualLayout>
          </c:layout>
        </c:title>
        <c:numFmt formatCode="0.0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0012288"/>
        <c:crosses val="autoZero"/>
        <c:crossBetween val="midCat"/>
      </c:valAx>
    </c:plotArea>
    <c:legend>
      <c:legendPos val="r"/>
      <c:layout/>
    </c:legend>
    <c:plotVisOnly val="1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0176321444238724"/>
                  <c:y val="-0.11909116782089002"/>
                </c:manualLayout>
              </c:layout>
              <c:numFmt formatCode="General" sourceLinked="0"/>
            </c:trendlineLbl>
          </c:trendline>
          <c:xVal>
            <c:numRef>
              <c:f>calibration_07_08_2015!$B$4:$B$93</c:f>
              <c:numCache>
                <c:formatCode>General</c:formatCode>
                <c:ptCount val="90"/>
                <c:pt idx="0">
                  <c:v>14.8</c:v>
                </c:pt>
                <c:pt idx="1">
                  <c:v>24.11</c:v>
                </c:pt>
                <c:pt idx="2">
                  <c:v>27.27</c:v>
                </c:pt>
                <c:pt idx="3">
                  <c:v>30.36</c:v>
                </c:pt>
                <c:pt idx="4">
                  <c:v>33.83</c:v>
                </c:pt>
                <c:pt idx="5">
                  <c:v>36.56</c:v>
                </c:pt>
                <c:pt idx="6">
                  <c:v>36.22</c:v>
                </c:pt>
                <c:pt idx="7">
                  <c:v>36.6</c:v>
                </c:pt>
                <c:pt idx="8">
                  <c:v>38.32</c:v>
                </c:pt>
                <c:pt idx="9">
                  <c:v>38.979999999999997</c:v>
                </c:pt>
                <c:pt idx="10">
                  <c:v>11.56</c:v>
                </c:pt>
                <c:pt idx="11">
                  <c:v>22.29</c:v>
                </c:pt>
                <c:pt idx="12">
                  <c:v>27.08</c:v>
                </c:pt>
                <c:pt idx="13">
                  <c:v>31.46</c:v>
                </c:pt>
                <c:pt idx="14">
                  <c:v>36.74</c:v>
                </c:pt>
                <c:pt idx="15">
                  <c:v>40.520000000000003</c:v>
                </c:pt>
                <c:pt idx="16">
                  <c:v>39.85</c:v>
                </c:pt>
                <c:pt idx="17">
                  <c:v>39.340000000000003</c:v>
                </c:pt>
                <c:pt idx="18">
                  <c:v>37.880000000000003</c:v>
                </c:pt>
                <c:pt idx="19">
                  <c:v>38.18</c:v>
                </c:pt>
                <c:pt idx="20">
                  <c:v>13.27</c:v>
                </c:pt>
                <c:pt idx="21">
                  <c:v>21.91</c:v>
                </c:pt>
                <c:pt idx="22">
                  <c:v>23.98</c:v>
                </c:pt>
                <c:pt idx="23">
                  <c:v>23.91</c:v>
                </c:pt>
                <c:pt idx="24">
                  <c:v>27.68</c:v>
                </c:pt>
                <c:pt idx="25">
                  <c:v>31.87</c:v>
                </c:pt>
                <c:pt idx="26">
                  <c:v>36.950000000000003</c:v>
                </c:pt>
                <c:pt idx="27">
                  <c:v>47.2</c:v>
                </c:pt>
                <c:pt idx="28">
                  <c:v>48.74</c:v>
                </c:pt>
                <c:pt idx="29">
                  <c:v>44.45</c:v>
                </c:pt>
                <c:pt idx="30">
                  <c:v>18.14</c:v>
                </c:pt>
                <c:pt idx="31">
                  <c:v>22.46</c:v>
                </c:pt>
                <c:pt idx="32">
                  <c:v>24.22</c:v>
                </c:pt>
                <c:pt idx="33">
                  <c:v>26.31</c:v>
                </c:pt>
                <c:pt idx="34">
                  <c:v>28.01</c:v>
                </c:pt>
                <c:pt idx="35">
                  <c:v>30.25</c:v>
                </c:pt>
                <c:pt idx="36">
                  <c:v>35.159999999999997</c:v>
                </c:pt>
                <c:pt idx="37">
                  <c:v>37.1</c:v>
                </c:pt>
                <c:pt idx="38">
                  <c:v>39.07</c:v>
                </c:pt>
                <c:pt idx="39">
                  <c:v>39.31</c:v>
                </c:pt>
                <c:pt idx="40">
                  <c:v>12.97</c:v>
                </c:pt>
                <c:pt idx="41">
                  <c:v>16.21</c:v>
                </c:pt>
                <c:pt idx="42">
                  <c:v>14.85</c:v>
                </c:pt>
                <c:pt idx="43">
                  <c:v>18.579999999999998</c:v>
                </c:pt>
                <c:pt idx="44">
                  <c:v>24.77</c:v>
                </c:pt>
                <c:pt idx="45">
                  <c:v>30.63</c:v>
                </c:pt>
                <c:pt idx="46">
                  <c:v>28.98</c:v>
                </c:pt>
                <c:pt idx="47">
                  <c:v>30.76</c:v>
                </c:pt>
                <c:pt idx="48">
                  <c:v>33.799999999999997</c:v>
                </c:pt>
                <c:pt idx="49">
                  <c:v>36.28</c:v>
                </c:pt>
                <c:pt idx="50">
                  <c:v>12.24</c:v>
                </c:pt>
                <c:pt idx="51">
                  <c:v>16.72</c:v>
                </c:pt>
                <c:pt idx="52">
                  <c:v>18.89</c:v>
                </c:pt>
                <c:pt idx="53">
                  <c:v>24.26</c:v>
                </c:pt>
                <c:pt idx="54">
                  <c:v>25.87</c:v>
                </c:pt>
                <c:pt idx="55">
                  <c:v>26.26</c:v>
                </c:pt>
                <c:pt idx="56">
                  <c:v>26.33</c:v>
                </c:pt>
                <c:pt idx="57">
                  <c:v>29.72</c:v>
                </c:pt>
                <c:pt idx="58">
                  <c:v>34.96</c:v>
                </c:pt>
                <c:pt idx="59">
                  <c:v>37.520000000000003</c:v>
                </c:pt>
                <c:pt idx="60">
                  <c:v>12.75</c:v>
                </c:pt>
                <c:pt idx="61">
                  <c:v>20.8</c:v>
                </c:pt>
                <c:pt idx="62">
                  <c:v>23.2</c:v>
                </c:pt>
                <c:pt idx="63">
                  <c:v>23.93</c:v>
                </c:pt>
                <c:pt idx="64">
                  <c:v>24.27</c:v>
                </c:pt>
                <c:pt idx="65">
                  <c:v>25.55</c:v>
                </c:pt>
                <c:pt idx="66">
                  <c:v>27.29</c:v>
                </c:pt>
                <c:pt idx="67">
                  <c:v>31.25</c:v>
                </c:pt>
                <c:pt idx="68">
                  <c:v>34.92</c:v>
                </c:pt>
                <c:pt idx="69">
                  <c:v>35.6</c:v>
                </c:pt>
                <c:pt idx="70">
                  <c:v>14.45</c:v>
                </c:pt>
                <c:pt idx="71">
                  <c:v>24.33</c:v>
                </c:pt>
                <c:pt idx="72">
                  <c:v>25.99</c:v>
                </c:pt>
                <c:pt idx="73">
                  <c:v>26.29</c:v>
                </c:pt>
                <c:pt idx="74">
                  <c:v>26.55</c:v>
                </c:pt>
                <c:pt idx="75">
                  <c:v>30.96</c:v>
                </c:pt>
                <c:pt idx="76">
                  <c:v>33.44</c:v>
                </c:pt>
                <c:pt idx="77">
                  <c:v>35.54</c:v>
                </c:pt>
                <c:pt idx="78">
                  <c:v>39.99</c:v>
                </c:pt>
                <c:pt idx="79">
                  <c:v>40.97</c:v>
                </c:pt>
                <c:pt idx="80">
                  <c:v>11.83</c:v>
                </c:pt>
                <c:pt idx="81">
                  <c:v>20.95</c:v>
                </c:pt>
                <c:pt idx="82">
                  <c:v>21.35</c:v>
                </c:pt>
                <c:pt idx="83">
                  <c:v>24.49</c:v>
                </c:pt>
                <c:pt idx="84">
                  <c:v>26.05</c:v>
                </c:pt>
                <c:pt idx="85">
                  <c:v>29.29</c:v>
                </c:pt>
                <c:pt idx="86">
                  <c:v>31.56</c:v>
                </c:pt>
                <c:pt idx="87">
                  <c:v>36.65</c:v>
                </c:pt>
                <c:pt idx="88">
                  <c:v>39.28</c:v>
                </c:pt>
                <c:pt idx="89">
                  <c:v>38.96</c:v>
                </c:pt>
              </c:numCache>
            </c:numRef>
          </c:xVal>
          <c:yVal>
            <c:numRef>
              <c:f>calibration_07_08_2015!$C$4:$C$93</c:f>
              <c:numCache>
                <c:formatCode>General</c:formatCode>
                <c:ptCount val="90"/>
                <c:pt idx="0">
                  <c:v>19.750972762645912</c:v>
                </c:pt>
                <c:pt idx="1">
                  <c:v>24.077619663648122</c:v>
                </c:pt>
                <c:pt idx="2">
                  <c:v>27.85571587125418</c:v>
                </c:pt>
                <c:pt idx="3">
                  <c:v>29.198557286470727</c:v>
                </c:pt>
                <c:pt idx="4">
                  <c:v>32.779087372811247</c:v>
                </c:pt>
                <c:pt idx="5">
                  <c:v>35.30685279260539</c:v>
                </c:pt>
                <c:pt idx="6">
                  <c:v>29.378980891719738</c:v>
                </c:pt>
                <c:pt idx="7">
                  <c:v>27.541311458231981</c:v>
                </c:pt>
                <c:pt idx="8">
                  <c:v>30.049708110539701</c:v>
                </c:pt>
                <c:pt idx="9">
                  <c:v>17.768356687898091</c:v>
                </c:pt>
                <c:pt idx="10">
                  <c:v>19.340707964601766</c:v>
                </c:pt>
                <c:pt idx="11">
                  <c:v>23.633979475484612</c:v>
                </c:pt>
                <c:pt idx="12">
                  <c:v>27.035952063914788</c:v>
                </c:pt>
                <c:pt idx="13">
                  <c:v>32.641591891766232</c:v>
                </c:pt>
                <c:pt idx="14">
                  <c:v>39.474774005734687</c:v>
                </c:pt>
                <c:pt idx="15">
                  <c:v>36.999997329380811</c:v>
                </c:pt>
                <c:pt idx="16">
                  <c:v>30.434110444623112</c:v>
                </c:pt>
                <c:pt idx="17">
                  <c:v>31.069707860370794</c:v>
                </c:pt>
                <c:pt idx="18">
                  <c:v>32.933206942619719</c:v>
                </c:pt>
                <c:pt idx="19">
                  <c:v>14.532778812976908</c:v>
                </c:pt>
                <c:pt idx="20">
                  <c:v>16.013850415512472</c:v>
                </c:pt>
                <c:pt idx="21">
                  <c:v>21.388807069219432</c:v>
                </c:pt>
                <c:pt idx="22">
                  <c:v>24.319767441860463</c:v>
                </c:pt>
                <c:pt idx="23">
                  <c:v>31.215182234111115</c:v>
                </c:pt>
                <c:pt idx="24">
                  <c:v>34.690947183329115</c:v>
                </c:pt>
                <c:pt idx="25">
                  <c:v>39.183900485060455</c:v>
                </c:pt>
                <c:pt idx="26">
                  <c:v>36.644958133543255</c:v>
                </c:pt>
                <c:pt idx="27">
                  <c:v>38.209631249273777</c:v>
                </c:pt>
                <c:pt idx="28">
                  <c:v>37.732110443789729</c:v>
                </c:pt>
                <c:pt idx="29">
                  <c:v>11.348506538863184</c:v>
                </c:pt>
                <c:pt idx="30">
                  <c:v>29.282480314960619</c:v>
                </c:pt>
                <c:pt idx="31">
                  <c:v>28.95777351247601</c:v>
                </c:pt>
                <c:pt idx="32">
                  <c:v>28.200000000000024</c:v>
                </c:pt>
                <c:pt idx="33">
                  <c:v>28.626434360207192</c:v>
                </c:pt>
                <c:pt idx="34">
                  <c:v>28.654644485653137</c:v>
                </c:pt>
                <c:pt idx="35">
                  <c:v>29.63198553815301</c:v>
                </c:pt>
                <c:pt idx="36">
                  <c:v>29.114358960805554</c:v>
                </c:pt>
                <c:pt idx="37">
                  <c:v>35.060181432155922</c:v>
                </c:pt>
                <c:pt idx="38">
                  <c:v>37.63765209663498</c:v>
                </c:pt>
                <c:pt idx="39">
                  <c:v>46.91350352993976</c:v>
                </c:pt>
                <c:pt idx="40">
                  <c:v>17.767366720516954</c:v>
                </c:pt>
                <c:pt idx="41">
                  <c:v>19.237560192616368</c:v>
                </c:pt>
                <c:pt idx="42">
                  <c:v>21.460881934566149</c:v>
                </c:pt>
                <c:pt idx="43">
                  <c:v>22.973908940787936</c:v>
                </c:pt>
                <c:pt idx="44">
                  <c:v>34.079890874566921</c:v>
                </c:pt>
                <c:pt idx="45">
                  <c:v>34.553075882280595</c:v>
                </c:pt>
                <c:pt idx="46">
                  <c:v>34.115271089016616</c:v>
                </c:pt>
                <c:pt idx="47">
                  <c:v>27.710402127585297</c:v>
                </c:pt>
                <c:pt idx="48">
                  <c:v>26.185285094253015</c:v>
                </c:pt>
                <c:pt idx="49">
                  <c:v>27.125056730152274</c:v>
                </c:pt>
                <c:pt idx="50">
                  <c:v>17.527624309392262</c:v>
                </c:pt>
                <c:pt idx="51">
                  <c:v>21.409252669039137</c:v>
                </c:pt>
                <c:pt idx="52">
                  <c:v>24.191176470588232</c:v>
                </c:pt>
                <c:pt idx="53">
                  <c:v>24.891020357187472</c:v>
                </c:pt>
                <c:pt idx="54">
                  <c:v>25.290621012611513</c:v>
                </c:pt>
                <c:pt idx="55">
                  <c:v>23.892582574721999</c:v>
                </c:pt>
                <c:pt idx="56">
                  <c:v>23.313110263348083</c:v>
                </c:pt>
                <c:pt idx="57">
                  <c:v>26.346362953087862</c:v>
                </c:pt>
                <c:pt idx="58">
                  <c:v>55.655457638949471</c:v>
                </c:pt>
                <c:pt idx="59">
                  <c:v>28.664479781115311</c:v>
                </c:pt>
                <c:pt idx="60">
                  <c:v>18.576190476190501</c:v>
                </c:pt>
                <c:pt idx="61">
                  <c:v>21.592931937172782</c:v>
                </c:pt>
                <c:pt idx="62">
                  <c:v>21.460377358490557</c:v>
                </c:pt>
                <c:pt idx="63">
                  <c:v>21.703490215292415</c:v>
                </c:pt>
                <c:pt idx="64">
                  <c:v>22.624097442921162</c:v>
                </c:pt>
                <c:pt idx="65">
                  <c:v>23.164732004971015</c:v>
                </c:pt>
                <c:pt idx="66">
                  <c:v>23.076119870523129</c:v>
                </c:pt>
                <c:pt idx="67">
                  <c:v>24.952404796092448</c:v>
                </c:pt>
                <c:pt idx="68">
                  <c:v>27.893450373780077</c:v>
                </c:pt>
                <c:pt idx="69">
                  <c:v>28.110801042398908</c:v>
                </c:pt>
                <c:pt idx="70">
                  <c:v>25.218379446640313</c:v>
                </c:pt>
                <c:pt idx="71">
                  <c:v>25.960288808664256</c:v>
                </c:pt>
                <c:pt idx="72">
                  <c:v>25.063073394495408</c:v>
                </c:pt>
                <c:pt idx="73">
                  <c:v>23.958103326256204</c:v>
                </c:pt>
                <c:pt idx="74">
                  <c:v>26.652120764554994</c:v>
                </c:pt>
                <c:pt idx="75">
                  <c:v>32.490099464855028</c:v>
                </c:pt>
                <c:pt idx="76">
                  <c:v>36.467972599447194</c:v>
                </c:pt>
                <c:pt idx="77">
                  <c:v>37.593427677271592</c:v>
                </c:pt>
                <c:pt idx="78">
                  <c:v>40.037924687295494</c:v>
                </c:pt>
                <c:pt idx="79">
                  <c:v>28.538377404619464</c:v>
                </c:pt>
                <c:pt idx="80">
                  <c:v>13.479514415781512</c:v>
                </c:pt>
                <c:pt idx="81">
                  <c:v>16.186721991701241</c:v>
                </c:pt>
                <c:pt idx="82">
                  <c:v>18.398780487804881</c:v>
                </c:pt>
                <c:pt idx="83">
                  <c:v>20.175493296512411</c:v>
                </c:pt>
                <c:pt idx="84">
                  <c:v>21.656560102236682</c:v>
                </c:pt>
                <c:pt idx="85">
                  <c:v>22.595754885274303</c:v>
                </c:pt>
                <c:pt idx="86">
                  <c:v>22.041389940385784</c:v>
                </c:pt>
                <c:pt idx="87">
                  <c:v>24.240940207067094</c:v>
                </c:pt>
                <c:pt idx="88">
                  <c:v>27.400251531502295</c:v>
                </c:pt>
                <c:pt idx="89">
                  <c:v>26.985576537406349</c:v>
                </c:pt>
              </c:numCache>
            </c:numRef>
          </c:yVal>
        </c:ser>
        <c:axId val="132772608"/>
        <c:axId val="132774144"/>
      </c:scatterChart>
      <c:valAx>
        <c:axId val="132772608"/>
        <c:scaling>
          <c:orientation val="minMax"/>
        </c:scaling>
        <c:axPos val="b"/>
        <c:numFmt formatCode="General" sourceLinked="1"/>
        <c:tickLblPos val="nextTo"/>
        <c:crossAx val="132774144"/>
        <c:crosses val="autoZero"/>
        <c:crossBetween val="midCat"/>
      </c:valAx>
      <c:valAx>
        <c:axId val="132774144"/>
        <c:scaling>
          <c:orientation val="minMax"/>
        </c:scaling>
        <c:axPos val="l"/>
        <c:majorGridlines/>
        <c:numFmt formatCode="General" sourceLinked="1"/>
        <c:tickLblPos val="nextTo"/>
        <c:crossAx val="1327726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0176321444238724"/>
                  <c:y val="-0.11909116782089002"/>
                </c:manualLayout>
              </c:layout>
              <c:numFmt formatCode="General" sourceLinked="0"/>
            </c:trendlineLbl>
          </c:trendline>
          <c:xVal>
            <c:numRef>
              <c:f>calibration_07_08_2015!$E$4:$E$93</c:f>
              <c:numCache>
                <c:formatCode>General</c:formatCode>
                <c:ptCount val="90"/>
                <c:pt idx="0">
                  <c:v>14.8</c:v>
                </c:pt>
                <c:pt idx="1">
                  <c:v>24.11</c:v>
                </c:pt>
                <c:pt idx="2">
                  <c:v>27.27</c:v>
                </c:pt>
                <c:pt idx="3">
                  <c:v>30.36</c:v>
                </c:pt>
                <c:pt idx="4">
                  <c:v>33.83</c:v>
                </c:pt>
                <c:pt idx="5">
                  <c:v>36.56</c:v>
                </c:pt>
                <c:pt idx="6">
                  <c:v>36.22</c:v>
                </c:pt>
                <c:pt idx="7">
                  <c:v>36.6</c:v>
                </c:pt>
                <c:pt idx="8">
                  <c:v>38.32</c:v>
                </c:pt>
                <c:pt idx="10">
                  <c:v>11.56</c:v>
                </c:pt>
                <c:pt idx="11">
                  <c:v>22.29</c:v>
                </c:pt>
                <c:pt idx="12">
                  <c:v>27.08</c:v>
                </c:pt>
                <c:pt idx="13">
                  <c:v>31.46</c:v>
                </c:pt>
                <c:pt idx="14">
                  <c:v>36.74</c:v>
                </c:pt>
                <c:pt idx="15">
                  <c:v>40.520000000000003</c:v>
                </c:pt>
                <c:pt idx="16">
                  <c:v>39.85</c:v>
                </c:pt>
                <c:pt idx="17">
                  <c:v>39.340000000000003</c:v>
                </c:pt>
                <c:pt idx="18">
                  <c:v>37.880000000000003</c:v>
                </c:pt>
                <c:pt idx="20">
                  <c:v>13.27</c:v>
                </c:pt>
                <c:pt idx="21">
                  <c:v>21.91</c:v>
                </c:pt>
                <c:pt idx="22">
                  <c:v>23.98</c:v>
                </c:pt>
                <c:pt idx="23">
                  <c:v>23.91</c:v>
                </c:pt>
                <c:pt idx="24">
                  <c:v>27.68</c:v>
                </c:pt>
                <c:pt idx="25">
                  <c:v>31.87</c:v>
                </c:pt>
                <c:pt idx="26">
                  <c:v>36.950000000000003</c:v>
                </c:pt>
                <c:pt idx="27">
                  <c:v>47.2</c:v>
                </c:pt>
                <c:pt idx="28">
                  <c:v>48.74</c:v>
                </c:pt>
                <c:pt idx="30">
                  <c:v>18.14</c:v>
                </c:pt>
                <c:pt idx="31">
                  <c:v>22.46</c:v>
                </c:pt>
                <c:pt idx="32">
                  <c:v>24.22</c:v>
                </c:pt>
                <c:pt idx="33">
                  <c:v>26.31</c:v>
                </c:pt>
                <c:pt idx="34">
                  <c:v>28.01</c:v>
                </c:pt>
                <c:pt idx="35">
                  <c:v>30.25</c:v>
                </c:pt>
                <c:pt idx="36">
                  <c:v>35.159999999999997</c:v>
                </c:pt>
                <c:pt idx="37">
                  <c:v>37.1</c:v>
                </c:pt>
                <c:pt idx="38">
                  <c:v>39.07</c:v>
                </c:pt>
                <c:pt idx="40">
                  <c:v>12.97</c:v>
                </c:pt>
                <c:pt idx="41">
                  <c:v>16.21</c:v>
                </c:pt>
                <c:pt idx="42">
                  <c:v>14.85</c:v>
                </c:pt>
                <c:pt idx="43">
                  <c:v>18.579999999999998</c:v>
                </c:pt>
                <c:pt idx="44">
                  <c:v>24.77</c:v>
                </c:pt>
                <c:pt idx="45">
                  <c:v>30.63</c:v>
                </c:pt>
                <c:pt idx="46">
                  <c:v>28.98</c:v>
                </c:pt>
                <c:pt idx="47">
                  <c:v>30.76</c:v>
                </c:pt>
                <c:pt idx="48">
                  <c:v>33.799999999999997</c:v>
                </c:pt>
                <c:pt idx="49">
                  <c:v>36.28</c:v>
                </c:pt>
                <c:pt idx="50">
                  <c:v>12.24</c:v>
                </c:pt>
                <c:pt idx="51">
                  <c:v>16.72</c:v>
                </c:pt>
                <c:pt idx="52">
                  <c:v>18.89</c:v>
                </c:pt>
                <c:pt idx="53">
                  <c:v>24.26</c:v>
                </c:pt>
                <c:pt idx="54">
                  <c:v>25.87</c:v>
                </c:pt>
                <c:pt idx="55">
                  <c:v>26.26</c:v>
                </c:pt>
                <c:pt idx="56">
                  <c:v>26.33</c:v>
                </c:pt>
                <c:pt idx="57">
                  <c:v>29.72</c:v>
                </c:pt>
                <c:pt idx="59">
                  <c:v>37.520000000000003</c:v>
                </c:pt>
                <c:pt idx="60">
                  <c:v>12.75</c:v>
                </c:pt>
                <c:pt idx="61">
                  <c:v>20.8</c:v>
                </c:pt>
                <c:pt idx="62">
                  <c:v>23.2</c:v>
                </c:pt>
                <c:pt idx="63">
                  <c:v>23.93</c:v>
                </c:pt>
                <c:pt idx="64">
                  <c:v>24.27</c:v>
                </c:pt>
                <c:pt idx="65">
                  <c:v>25.55</c:v>
                </c:pt>
                <c:pt idx="66">
                  <c:v>27.29</c:v>
                </c:pt>
                <c:pt idx="67">
                  <c:v>31.25</c:v>
                </c:pt>
                <c:pt idx="68">
                  <c:v>34.92</c:v>
                </c:pt>
                <c:pt idx="69">
                  <c:v>35.6</c:v>
                </c:pt>
                <c:pt idx="70">
                  <c:v>14.45</c:v>
                </c:pt>
                <c:pt idx="71">
                  <c:v>24.33</c:v>
                </c:pt>
                <c:pt idx="72">
                  <c:v>25.99</c:v>
                </c:pt>
                <c:pt idx="73">
                  <c:v>26.29</c:v>
                </c:pt>
                <c:pt idx="74">
                  <c:v>26.55</c:v>
                </c:pt>
                <c:pt idx="75">
                  <c:v>30.96</c:v>
                </c:pt>
                <c:pt idx="76">
                  <c:v>33.44</c:v>
                </c:pt>
                <c:pt idx="77">
                  <c:v>35.54</c:v>
                </c:pt>
                <c:pt idx="78">
                  <c:v>39.99</c:v>
                </c:pt>
                <c:pt idx="79">
                  <c:v>40.97</c:v>
                </c:pt>
                <c:pt idx="80">
                  <c:v>11.83</c:v>
                </c:pt>
                <c:pt idx="81">
                  <c:v>20.95</c:v>
                </c:pt>
                <c:pt idx="82">
                  <c:v>21.35</c:v>
                </c:pt>
                <c:pt idx="83">
                  <c:v>24.49</c:v>
                </c:pt>
                <c:pt idx="84">
                  <c:v>26.05</c:v>
                </c:pt>
                <c:pt idx="85">
                  <c:v>29.29</c:v>
                </c:pt>
                <c:pt idx="86">
                  <c:v>31.56</c:v>
                </c:pt>
                <c:pt idx="87">
                  <c:v>36.65</c:v>
                </c:pt>
                <c:pt idx="88">
                  <c:v>39.28</c:v>
                </c:pt>
                <c:pt idx="89">
                  <c:v>38.96</c:v>
                </c:pt>
              </c:numCache>
            </c:numRef>
          </c:xVal>
          <c:yVal>
            <c:numRef>
              <c:f>calibration_07_08_2015!$F$4:$F$93</c:f>
              <c:numCache>
                <c:formatCode>General</c:formatCode>
                <c:ptCount val="90"/>
                <c:pt idx="0">
                  <c:v>19.750972762645912</c:v>
                </c:pt>
                <c:pt idx="1">
                  <c:v>24.077619663648122</c:v>
                </c:pt>
                <c:pt idx="2">
                  <c:v>27.85571587125418</c:v>
                </c:pt>
                <c:pt idx="3">
                  <c:v>29.198557286470727</c:v>
                </c:pt>
                <c:pt idx="4">
                  <c:v>32.779087372811247</c:v>
                </c:pt>
                <c:pt idx="5">
                  <c:v>35.30685279260539</c:v>
                </c:pt>
                <c:pt idx="6">
                  <c:v>29.378980891719738</c:v>
                </c:pt>
                <c:pt idx="7">
                  <c:v>27.541311458231981</c:v>
                </c:pt>
                <c:pt idx="8">
                  <c:v>30.049708110539701</c:v>
                </c:pt>
                <c:pt idx="10">
                  <c:v>19.340707964601766</c:v>
                </c:pt>
                <c:pt idx="11">
                  <c:v>23.633979475484612</c:v>
                </c:pt>
                <c:pt idx="12">
                  <c:v>27.035952063914788</c:v>
                </c:pt>
                <c:pt idx="13">
                  <c:v>32.641591891766232</c:v>
                </c:pt>
                <c:pt idx="14">
                  <c:v>39.474774005734687</c:v>
                </c:pt>
                <c:pt idx="15">
                  <c:v>36.999997329380811</c:v>
                </c:pt>
                <c:pt idx="16">
                  <c:v>30.434110444623112</c:v>
                </c:pt>
                <c:pt idx="17">
                  <c:v>31.069707860370794</c:v>
                </c:pt>
                <c:pt idx="18">
                  <c:v>32.933206942619719</c:v>
                </c:pt>
                <c:pt idx="20">
                  <c:v>16.013850415512472</c:v>
                </c:pt>
                <c:pt idx="21">
                  <c:v>21.388807069219432</c:v>
                </c:pt>
                <c:pt idx="22">
                  <c:v>24.319767441860463</c:v>
                </c:pt>
                <c:pt idx="23">
                  <c:v>31.215182234111115</c:v>
                </c:pt>
                <c:pt idx="24">
                  <c:v>34.690947183329115</c:v>
                </c:pt>
                <c:pt idx="25">
                  <c:v>39.183900485060455</c:v>
                </c:pt>
                <c:pt idx="26">
                  <c:v>36.644958133543255</c:v>
                </c:pt>
                <c:pt idx="27">
                  <c:v>38.209631249273777</c:v>
                </c:pt>
                <c:pt idx="28">
                  <c:v>37.732110443789729</c:v>
                </c:pt>
                <c:pt idx="30">
                  <c:v>29.282480314960619</c:v>
                </c:pt>
                <c:pt idx="31">
                  <c:v>28.95777351247601</c:v>
                </c:pt>
                <c:pt idx="32">
                  <c:v>28.200000000000024</c:v>
                </c:pt>
                <c:pt idx="33">
                  <c:v>28.626434360207192</c:v>
                </c:pt>
                <c:pt idx="34">
                  <c:v>28.654644485653137</c:v>
                </c:pt>
                <c:pt idx="35">
                  <c:v>29.63198553815301</c:v>
                </c:pt>
                <c:pt idx="36">
                  <c:v>29.114358960805554</c:v>
                </c:pt>
                <c:pt idx="37">
                  <c:v>35.060181432155922</c:v>
                </c:pt>
                <c:pt idx="38">
                  <c:v>37.63765209663498</c:v>
                </c:pt>
                <c:pt idx="40">
                  <c:v>17.767366720516954</c:v>
                </c:pt>
                <c:pt idx="41">
                  <c:v>19.237560192616368</c:v>
                </c:pt>
                <c:pt idx="42">
                  <c:v>21.460881934566149</c:v>
                </c:pt>
                <c:pt idx="43">
                  <c:v>22.973908940787936</c:v>
                </c:pt>
                <c:pt idx="44">
                  <c:v>34.079890874566921</c:v>
                </c:pt>
                <c:pt idx="45">
                  <c:v>34.553075882280595</c:v>
                </c:pt>
                <c:pt idx="46">
                  <c:v>34.115271089016616</c:v>
                </c:pt>
                <c:pt idx="47">
                  <c:v>27.710402127585297</c:v>
                </c:pt>
                <c:pt idx="48">
                  <c:v>26.185285094253015</c:v>
                </c:pt>
                <c:pt idx="49">
                  <c:v>27.125056730152274</c:v>
                </c:pt>
                <c:pt idx="50">
                  <c:v>17.527624309392262</c:v>
                </c:pt>
                <c:pt idx="51">
                  <c:v>21.409252669039137</c:v>
                </c:pt>
                <c:pt idx="52">
                  <c:v>24.191176470588232</c:v>
                </c:pt>
                <c:pt idx="53">
                  <c:v>24.891020357187472</c:v>
                </c:pt>
                <c:pt idx="54">
                  <c:v>25.290621012611513</c:v>
                </c:pt>
                <c:pt idx="55">
                  <c:v>23.892582574721999</c:v>
                </c:pt>
                <c:pt idx="56">
                  <c:v>23.313110263348083</c:v>
                </c:pt>
                <c:pt idx="57">
                  <c:v>26.346362953087862</c:v>
                </c:pt>
                <c:pt idx="59">
                  <c:v>28.664479781115311</c:v>
                </c:pt>
                <c:pt idx="60">
                  <c:v>18.576190476190501</c:v>
                </c:pt>
                <c:pt idx="61">
                  <c:v>21.592931937172782</c:v>
                </c:pt>
                <c:pt idx="62">
                  <c:v>21.460377358490557</c:v>
                </c:pt>
                <c:pt idx="63">
                  <c:v>21.703490215292415</c:v>
                </c:pt>
                <c:pt idx="64">
                  <c:v>22.624097442921162</c:v>
                </c:pt>
                <c:pt idx="65">
                  <c:v>23.164732004971015</c:v>
                </c:pt>
                <c:pt idx="66">
                  <c:v>23.076119870523129</c:v>
                </c:pt>
                <c:pt idx="67">
                  <c:v>24.952404796092448</c:v>
                </c:pt>
                <c:pt idx="68">
                  <c:v>27.893450373780077</c:v>
                </c:pt>
                <c:pt idx="69">
                  <c:v>28.110801042398908</c:v>
                </c:pt>
                <c:pt idx="70">
                  <c:v>25.218379446640313</c:v>
                </c:pt>
                <c:pt idx="71">
                  <c:v>25.960288808664256</c:v>
                </c:pt>
                <c:pt idx="72">
                  <c:v>25.063073394495408</c:v>
                </c:pt>
                <c:pt idx="73">
                  <c:v>23.958103326256204</c:v>
                </c:pt>
                <c:pt idx="74">
                  <c:v>26.652120764554994</c:v>
                </c:pt>
                <c:pt idx="75">
                  <c:v>32.490099464855028</c:v>
                </c:pt>
                <c:pt idx="76">
                  <c:v>36.467972599447194</c:v>
                </c:pt>
                <c:pt idx="77">
                  <c:v>37.593427677271592</c:v>
                </c:pt>
                <c:pt idx="78">
                  <c:v>40.037924687295494</c:v>
                </c:pt>
                <c:pt idx="79">
                  <c:v>28.538377404619464</c:v>
                </c:pt>
                <c:pt idx="80">
                  <c:v>13.479514415781512</c:v>
                </c:pt>
                <c:pt idx="81">
                  <c:v>16.186721991701241</c:v>
                </c:pt>
                <c:pt idx="82">
                  <c:v>18.398780487804881</c:v>
                </c:pt>
                <c:pt idx="83">
                  <c:v>20.175493296512411</c:v>
                </c:pt>
                <c:pt idx="84">
                  <c:v>21.656560102236682</c:v>
                </c:pt>
                <c:pt idx="85">
                  <c:v>22.595754885274303</c:v>
                </c:pt>
                <c:pt idx="86">
                  <c:v>22.041389940385784</c:v>
                </c:pt>
                <c:pt idx="87">
                  <c:v>24.240940207067094</c:v>
                </c:pt>
                <c:pt idx="88">
                  <c:v>27.400251531502295</c:v>
                </c:pt>
                <c:pt idx="89">
                  <c:v>26.985576537406349</c:v>
                </c:pt>
              </c:numCache>
            </c:numRef>
          </c:yVal>
        </c:ser>
        <c:axId val="134540288"/>
        <c:axId val="137769728"/>
      </c:scatterChart>
      <c:valAx>
        <c:axId val="134540288"/>
        <c:scaling>
          <c:orientation val="minMax"/>
        </c:scaling>
        <c:axPos val="b"/>
        <c:numFmt formatCode="General" sourceLinked="1"/>
        <c:tickLblPos val="nextTo"/>
        <c:crossAx val="137769728"/>
        <c:crosses val="autoZero"/>
        <c:crossBetween val="midCat"/>
      </c:valAx>
      <c:valAx>
        <c:axId val="137769728"/>
        <c:scaling>
          <c:orientation val="minMax"/>
        </c:scaling>
        <c:axPos val="l"/>
        <c:majorGridlines/>
        <c:numFmt formatCode="General" sourceLinked="1"/>
        <c:tickLblPos val="nextTo"/>
        <c:crossAx val="1345402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733425</xdr:colOff>
      <xdr:row>140</xdr:row>
      <xdr:rowOff>114300</xdr:rowOff>
    </xdr:from>
    <xdr:to>
      <xdr:col>20</xdr:col>
      <xdr:colOff>276225</xdr:colOff>
      <xdr:row>155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9525</xdr:rowOff>
    </xdr:from>
    <xdr:to>
      <xdr:col>9</xdr:col>
      <xdr:colOff>95250</xdr:colOff>
      <xdr:row>34</xdr:row>
      <xdr:rowOff>142875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67050"/>
          <a:ext cx="6296025" cy="3752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26</xdr:row>
      <xdr:rowOff>19049</xdr:rowOff>
    </xdr:from>
    <xdr:to>
      <xdr:col>10</xdr:col>
      <xdr:colOff>342899</xdr:colOff>
      <xdr:row>51</xdr:row>
      <xdr:rowOff>57149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581025</xdr:colOff>
      <xdr:row>9</xdr:row>
      <xdr:rowOff>523874</xdr:rowOff>
    </xdr:from>
    <xdr:to>
      <xdr:col>24</xdr:col>
      <xdr:colOff>28575</xdr:colOff>
      <xdr:row>29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9</xdr:row>
      <xdr:rowOff>19050</xdr:rowOff>
    </xdr:from>
    <xdr:to>
      <xdr:col>18</xdr:col>
      <xdr:colOff>85725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523874</xdr:colOff>
      <xdr:row>4</xdr:row>
      <xdr:rowOff>161924</xdr:rowOff>
    </xdr:from>
    <xdr:to>
      <xdr:col>17</xdr:col>
      <xdr:colOff>323850</xdr:colOff>
      <xdr:row>31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295274</xdr:colOff>
      <xdr:row>7</xdr:row>
      <xdr:rowOff>114300</xdr:rowOff>
    </xdr:from>
    <xdr:to>
      <xdr:col>32</xdr:col>
      <xdr:colOff>114299</xdr:colOff>
      <xdr:row>24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6</xdr:row>
      <xdr:rowOff>123824</xdr:rowOff>
    </xdr:from>
    <xdr:to>
      <xdr:col>32</xdr:col>
      <xdr:colOff>428625</xdr:colOff>
      <xdr:row>34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18</xdr:row>
      <xdr:rowOff>152400</xdr:rowOff>
    </xdr:from>
    <xdr:to>
      <xdr:col>18</xdr:col>
      <xdr:colOff>9525</xdr:colOff>
      <xdr:row>35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561975</xdr:colOff>
      <xdr:row>34</xdr:row>
      <xdr:rowOff>9525</xdr:rowOff>
    </xdr:from>
    <xdr:to>
      <xdr:col>17</xdr:col>
      <xdr:colOff>581025</xdr:colOff>
      <xdr:row>58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D16" sqref="D16"/>
    </sheetView>
  </sheetViews>
  <sheetFormatPr defaultRowHeight="12.75"/>
  <sheetData>
    <row r="1" spans="1:6">
      <c r="A1" s="345" t="s">
        <v>371</v>
      </c>
      <c r="B1" s="51"/>
      <c r="C1" s="51"/>
    </row>
    <row r="2" spans="1:6">
      <c r="A2" s="51"/>
      <c r="B2" s="51"/>
      <c r="C2" s="51"/>
    </row>
    <row r="3" spans="1:6">
      <c r="A3" s="51"/>
      <c r="B3" s="51"/>
      <c r="C3" s="51"/>
    </row>
    <row r="4" spans="1:6">
      <c r="A4" s="345" t="s">
        <v>367</v>
      </c>
      <c r="B4" s="345"/>
      <c r="C4" s="345"/>
      <c r="D4" s="4"/>
      <c r="E4" s="4"/>
      <c r="F4" s="4"/>
    </row>
    <row r="5" spans="1:6">
      <c r="A5" s="345" t="s">
        <v>368</v>
      </c>
      <c r="B5" s="345"/>
      <c r="C5" s="345"/>
      <c r="D5" s="4"/>
      <c r="E5" s="4"/>
      <c r="F5" s="4"/>
    </row>
    <row r="6" spans="1:6">
      <c r="A6" s="345" t="s">
        <v>369</v>
      </c>
      <c r="B6" s="345"/>
      <c r="C6" s="345"/>
      <c r="D6" s="4"/>
      <c r="E6" s="4"/>
      <c r="F6" s="4"/>
    </row>
    <row r="7" spans="1:6">
      <c r="A7" s="345" t="s">
        <v>370</v>
      </c>
      <c r="B7" s="345"/>
      <c r="C7" s="345"/>
      <c r="D7" s="4"/>
      <c r="E7" s="4"/>
      <c r="F7" s="4"/>
    </row>
    <row r="8" spans="1:6">
      <c r="A8" s="345"/>
      <c r="B8" s="345"/>
      <c r="C8" s="345"/>
      <c r="D8" s="4"/>
      <c r="E8" s="4"/>
      <c r="F8" s="4"/>
    </row>
    <row r="9" spans="1:6">
      <c r="A9" s="51"/>
      <c r="B9" s="51"/>
      <c r="C9" s="51"/>
    </row>
    <row r="10" spans="1:6" s="99" customFormat="1">
      <c r="A10" s="357" t="s">
        <v>257</v>
      </c>
      <c r="B10" s="358"/>
      <c r="C10" s="359"/>
    </row>
    <row r="11" spans="1:6">
      <c r="A11" s="51"/>
      <c r="B11" s="51"/>
      <c r="C11" s="51"/>
    </row>
    <row r="12" spans="1:6">
      <c r="A12" s="357" t="s">
        <v>259</v>
      </c>
      <c r="B12" s="359"/>
      <c r="C12" s="51"/>
    </row>
    <row r="13" spans="1:6">
      <c r="A13" s="51"/>
      <c r="B13" s="51"/>
      <c r="C13" s="51"/>
    </row>
    <row r="14" spans="1:6">
      <c r="A14" s="357" t="s">
        <v>261</v>
      </c>
      <c r="B14" s="359"/>
      <c r="C14" s="35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70"/>
  <sheetViews>
    <sheetView workbookViewId="0">
      <selection activeCell="A2" sqref="A2:XFD6"/>
    </sheetView>
  </sheetViews>
  <sheetFormatPr defaultRowHeight="12.75"/>
  <cols>
    <col min="3" max="3" width="11.5703125" customWidth="1"/>
    <col min="4" max="4" width="15.7109375" bestFit="1" customWidth="1"/>
    <col min="5" max="7" width="15.7109375" customWidth="1"/>
    <col min="8" max="8" width="10.7109375" bestFit="1" customWidth="1"/>
    <col min="11" max="11" width="10.5703125" customWidth="1"/>
  </cols>
  <sheetData>
    <row r="1" spans="1:18">
      <c r="A1" s="5" t="s">
        <v>497</v>
      </c>
    </row>
    <row r="2" spans="1:18" s="99" customFormat="1">
      <c r="A2" s="98" t="s">
        <v>255</v>
      </c>
      <c r="D2" s="100" t="s">
        <v>256</v>
      </c>
      <c r="E2" s="101"/>
      <c r="F2" s="100"/>
      <c r="G2" s="100"/>
      <c r="H2" s="100"/>
      <c r="I2" s="100"/>
      <c r="J2" s="100"/>
      <c r="K2" s="100"/>
      <c r="L2" s="100"/>
      <c r="M2" s="100"/>
      <c r="N2" s="101"/>
      <c r="O2" s="101"/>
      <c r="P2" s="101"/>
      <c r="Q2" s="101"/>
    </row>
    <row r="3" spans="1:18" s="99" customFormat="1"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18" s="99" customFormat="1">
      <c r="E4" s="102"/>
      <c r="N4" s="102"/>
      <c r="O4" s="102"/>
      <c r="P4" s="102"/>
      <c r="Q4" s="102"/>
    </row>
    <row r="5" spans="1:18" s="99" customFormat="1">
      <c r="A5" s="100" t="s">
        <v>257</v>
      </c>
      <c r="B5" s="103"/>
      <c r="C5" s="103"/>
      <c r="D5" s="100" t="s">
        <v>259</v>
      </c>
      <c r="E5" s="101"/>
      <c r="F5" s="100" t="s">
        <v>261</v>
      </c>
      <c r="M5" s="100"/>
      <c r="N5" s="102"/>
      <c r="O5" s="102"/>
      <c r="P5" s="102"/>
      <c r="Q5" s="102"/>
    </row>
    <row r="6" spans="1:18" s="107" customFormat="1">
      <c r="A6" s="104"/>
      <c r="B6" s="105"/>
      <c r="C6" s="105"/>
      <c r="D6" s="100" t="s">
        <v>260</v>
      </c>
      <c r="E6" s="106"/>
      <c r="F6" s="104"/>
      <c r="G6" s="104"/>
      <c r="H6" s="104"/>
      <c r="J6" s="104"/>
      <c r="L6" s="104"/>
      <c r="M6" s="105"/>
      <c r="N6" s="105"/>
    </row>
    <row r="8" spans="1:18" ht="15">
      <c r="B8" s="32"/>
      <c r="C8" s="460" t="s">
        <v>64</v>
      </c>
      <c r="D8" s="461"/>
      <c r="E8" s="461"/>
      <c r="F8" s="461"/>
      <c r="G8" s="461"/>
      <c r="H8" s="462"/>
    </row>
    <row r="9" spans="1:18" ht="15">
      <c r="A9" s="31"/>
      <c r="B9" s="33" t="s">
        <v>491</v>
      </c>
      <c r="C9" s="52">
        <v>42215</v>
      </c>
      <c r="D9" s="52">
        <v>42222</v>
      </c>
      <c r="E9" s="52">
        <v>42227</v>
      </c>
      <c r="F9" s="52">
        <v>42234</v>
      </c>
      <c r="G9" s="52">
        <v>42241</v>
      </c>
      <c r="H9" s="52">
        <v>42250</v>
      </c>
    </row>
    <row r="10" spans="1:18" ht="15">
      <c r="A10" s="460" t="s">
        <v>67</v>
      </c>
      <c r="B10" s="461"/>
      <c r="C10" s="461"/>
      <c r="D10" s="461"/>
      <c r="E10" s="461"/>
      <c r="F10" s="461"/>
      <c r="G10" s="461"/>
      <c r="H10" s="461"/>
    </row>
    <row r="11" spans="1:18" ht="15">
      <c r="A11" s="334">
        <v>1</v>
      </c>
      <c r="B11" s="334" t="s">
        <v>53</v>
      </c>
      <c r="C11" s="335">
        <v>0.9</v>
      </c>
      <c r="D11" s="335">
        <v>0.8</v>
      </c>
      <c r="E11" s="335">
        <v>0.7</v>
      </c>
      <c r="F11" s="335">
        <v>0.62</v>
      </c>
      <c r="G11" s="335">
        <v>0.96</v>
      </c>
      <c r="H11" s="335">
        <v>1.6</v>
      </c>
      <c r="J11" s="51"/>
    </row>
    <row r="12" spans="1:18" ht="15">
      <c r="A12" s="334">
        <v>2</v>
      </c>
      <c r="B12" s="334" t="s">
        <v>54</v>
      </c>
      <c r="C12" s="335">
        <v>0.95</v>
      </c>
      <c r="D12" s="336">
        <v>1</v>
      </c>
      <c r="E12" s="335">
        <v>0.8</v>
      </c>
      <c r="F12" s="335">
        <v>0.72</v>
      </c>
      <c r="G12" s="336">
        <v>1</v>
      </c>
      <c r="H12" s="335">
        <v>1.5</v>
      </c>
      <c r="J12" s="51"/>
    </row>
    <row r="13" spans="1:18" ht="15">
      <c r="A13" s="334">
        <v>3</v>
      </c>
      <c r="B13" s="334" t="s">
        <v>55</v>
      </c>
      <c r="C13" s="336">
        <v>1</v>
      </c>
      <c r="D13" s="336">
        <v>1</v>
      </c>
      <c r="E13" s="335">
        <v>0.7</v>
      </c>
      <c r="F13" s="335">
        <v>0.83</v>
      </c>
      <c r="G13" s="336">
        <v>1</v>
      </c>
      <c r="H13" s="335">
        <v>1.5</v>
      </c>
    </row>
    <row r="14" spans="1:18" ht="15">
      <c r="A14" s="334">
        <v>4</v>
      </c>
      <c r="B14" s="334" t="s">
        <v>56</v>
      </c>
      <c r="C14" s="336">
        <v>1</v>
      </c>
      <c r="D14" s="335">
        <v>1.1000000000000001</v>
      </c>
      <c r="E14" s="335">
        <v>0.8</v>
      </c>
      <c r="F14" s="335">
        <v>0.8</v>
      </c>
      <c r="G14" s="335">
        <v>1.1000000000000001</v>
      </c>
      <c r="H14" s="335">
        <v>1.6</v>
      </c>
      <c r="J14" s="51"/>
    </row>
    <row r="15" spans="1:18" ht="15">
      <c r="A15" s="334">
        <v>5</v>
      </c>
      <c r="B15" s="334" t="s">
        <v>57</v>
      </c>
      <c r="C15" s="334">
        <v>1.25</v>
      </c>
      <c r="D15" s="334">
        <v>1.05</v>
      </c>
      <c r="E15" s="335">
        <v>0.8</v>
      </c>
      <c r="F15" s="335">
        <v>0.7</v>
      </c>
      <c r="G15" s="334">
        <v>1.05</v>
      </c>
      <c r="H15" s="335">
        <v>1.55</v>
      </c>
    </row>
    <row r="16" spans="1:18" ht="15">
      <c r="A16" s="334">
        <v>6</v>
      </c>
      <c r="B16" s="334" t="s">
        <v>58</v>
      </c>
      <c r="C16" s="336">
        <v>1</v>
      </c>
      <c r="D16" s="334">
        <v>1.04</v>
      </c>
      <c r="E16" s="335">
        <v>0.78</v>
      </c>
      <c r="F16" s="335">
        <v>0.72</v>
      </c>
      <c r="G16" s="334">
        <v>1.04</v>
      </c>
      <c r="H16" s="335">
        <v>1.54</v>
      </c>
    </row>
    <row r="17" spans="1:10" ht="15">
      <c r="A17" s="334">
        <v>7</v>
      </c>
      <c r="B17" s="334" t="s">
        <v>59</v>
      </c>
      <c r="C17" s="335">
        <v>1.2</v>
      </c>
      <c r="D17" s="334">
        <v>1.0900000000000001</v>
      </c>
      <c r="E17" s="335">
        <v>0.75</v>
      </c>
      <c r="F17" s="335">
        <v>0.85</v>
      </c>
      <c r="G17" s="335">
        <v>1.1000000000000001</v>
      </c>
      <c r="H17" s="335">
        <v>1.5</v>
      </c>
    </row>
    <row r="18" spans="1:10" ht="15">
      <c r="A18" s="334">
        <v>8</v>
      </c>
      <c r="B18" s="334" t="s">
        <v>60</v>
      </c>
      <c r="C18" s="335">
        <v>1.1000000000000001</v>
      </c>
      <c r="D18" s="335">
        <v>1.04</v>
      </c>
      <c r="E18" s="335">
        <v>0.75</v>
      </c>
      <c r="F18" s="335">
        <v>0.8</v>
      </c>
      <c r="G18" s="335">
        <v>1.05</v>
      </c>
      <c r="H18" s="335">
        <v>1.55</v>
      </c>
    </row>
    <row r="19" spans="1:10" ht="15">
      <c r="A19" s="334">
        <v>9</v>
      </c>
      <c r="B19" s="334" t="s">
        <v>61</v>
      </c>
      <c r="C19" s="335">
        <v>1.2</v>
      </c>
      <c r="D19" s="336">
        <v>1</v>
      </c>
      <c r="E19" s="335">
        <v>0.7</v>
      </c>
      <c r="F19" s="335">
        <v>0.75</v>
      </c>
      <c r="G19" s="335">
        <v>1.05</v>
      </c>
      <c r="H19" s="335">
        <v>1.45</v>
      </c>
    </row>
    <row r="20" spans="1:10" ht="15">
      <c r="A20" s="334">
        <v>10</v>
      </c>
      <c r="B20" s="334" t="s">
        <v>62</v>
      </c>
      <c r="C20" s="336">
        <v>1</v>
      </c>
      <c r="D20" s="334">
        <v>1.05</v>
      </c>
      <c r="E20" s="335">
        <v>0.7</v>
      </c>
      <c r="F20" s="335">
        <v>0.75</v>
      </c>
      <c r="G20" s="334">
        <v>1.05</v>
      </c>
      <c r="H20" s="335">
        <v>1.55</v>
      </c>
      <c r="J20" s="51"/>
    </row>
    <row r="21" spans="1:10" ht="15">
      <c r="A21" s="334">
        <v>11</v>
      </c>
      <c r="B21" s="334" t="s">
        <v>63</v>
      </c>
      <c r="C21" s="336">
        <v>1</v>
      </c>
      <c r="D21" s="335">
        <v>1.05</v>
      </c>
      <c r="E21" s="335">
        <v>0.8</v>
      </c>
      <c r="F21" s="335">
        <v>0.8</v>
      </c>
      <c r="G21" s="335">
        <v>1.1000000000000001</v>
      </c>
      <c r="H21" s="335">
        <v>1.5</v>
      </c>
      <c r="J21" s="51"/>
    </row>
    <row r="22" spans="1:10" ht="15">
      <c r="A22" s="463" t="s">
        <v>68</v>
      </c>
      <c r="B22" s="464"/>
      <c r="C22" s="464"/>
      <c r="D22" s="464"/>
      <c r="E22" s="464"/>
      <c r="F22" s="464"/>
      <c r="G22" s="464"/>
      <c r="H22" s="464"/>
    </row>
    <row r="23" spans="1:10" ht="15">
      <c r="A23" s="8"/>
      <c r="B23" s="8"/>
      <c r="C23" s="8"/>
      <c r="D23" s="337" t="s">
        <v>69</v>
      </c>
      <c r="E23" s="334" t="s">
        <v>70</v>
      </c>
      <c r="F23" s="334" t="s">
        <v>71</v>
      </c>
      <c r="G23" s="334"/>
      <c r="H23" s="334"/>
    </row>
    <row r="24" spans="1:10" ht="15">
      <c r="A24" s="334">
        <v>1</v>
      </c>
      <c r="B24" s="338" t="s">
        <v>435</v>
      </c>
      <c r="C24" s="334"/>
      <c r="D24" s="334">
        <v>1.01</v>
      </c>
      <c r="E24" s="334">
        <v>7.46</v>
      </c>
      <c r="F24" s="339">
        <v>25.9</v>
      </c>
      <c r="G24" s="334"/>
      <c r="H24" s="334"/>
    </row>
    <row r="56" spans="2:19" ht="13.5" thickBot="1"/>
    <row r="57" spans="2:19" ht="16.5" thickBot="1">
      <c r="B57" s="141" t="s">
        <v>15</v>
      </c>
      <c r="C57" s="465" t="s">
        <v>47</v>
      </c>
      <c r="D57" s="466"/>
      <c r="E57" s="467"/>
      <c r="F57" s="465" t="s">
        <v>65</v>
      </c>
      <c r="G57" s="466"/>
      <c r="H57" s="467"/>
      <c r="I57" s="466"/>
      <c r="J57" s="467"/>
      <c r="K57" s="465" t="s">
        <v>46</v>
      </c>
      <c r="L57" s="466"/>
      <c r="M57" s="467"/>
      <c r="N57" s="465" t="s">
        <v>48</v>
      </c>
      <c r="O57" s="466"/>
      <c r="P57" s="467"/>
      <c r="Q57" s="465" t="s">
        <v>66</v>
      </c>
      <c r="R57" s="466"/>
      <c r="S57" s="467"/>
    </row>
    <row r="58" spans="2:19" ht="48" thickBot="1">
      <c r="B58" s="142" t="s">
        <v>286</v>
      </c>
      <c r="C58" s="144" t="s">
        <v>287</v>
      </c>
      <c r="D58" s="144" t="s">
        <v>3</v>
      </c>
      <c r="E58" s="144" t="s">
        <v>2</v>
      </c>
      <c r="F58" s="144" t="s">
        <v>287</v>
      </c>
      <c r="G58" s="144" t="s">
        <v>3</v>
      </c>
      <c r="H58" s="144" t="s">
        <v>2</v>
      </c>
      <c r="I58" s="144" t="s">
        <v>3</v>
      </c>
      <c r="J58" s="144" t="s">
        <v>2</v>
      </c>
      <c r="K58" s="144" t="s">
        <v>287</v>
      </c>
      <c r="L58" s="144" t="s">
        <v>3</v>
      </c>
      <c r="M58" s="144" t="s">
        <v>2</v>
      </c>
      <c r="N58" s="144" t="s">
        <v>287</v>
      </c>
      <c r="O58" s="144" t="s">
        <v>3</v>
      </c>
      <c r="P58" s="144" t="s">
        <v>2</v>
      </c>
      <c r="Q58" s="144" t="s">
        <v>287</v>
      </c>
      <c r="R58" s="144" t="s">
        <v>3</v>
      </c>
      <c r="S58" s="144" t="s">
        <v>2</v>
      </c>
    </row>
    <row r="59" spans="2:19" ht="16.5" thickBot="1">
      <c r="B59" s="143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</row>
    <row r="60" spans="2:19" ht="16.5" thickBot="1">
      <c r="B60" s="146" t="s">
        <v>53</v>
      </c>
      <c r="C60" s="147">
        <v>0.9</v>
      </c>
      <c r="D60" s="147">
        <v>1.54</v>
      </c>
      <c r="E60" s="147">
        <v>7.23</v>
      </c>
      <c r="F60" s="147">
        <v>0.8</v>
      </c>
      <c r="G60" s="147">
        <v>1.26</v>
      </c>
      <c r="H60" s="147">
        <v>7.37</v>
      </c>
      <c r="I60" s="147">
        <v>1.4</v>
      </c>
      <c r="J60" s="147">
        <v>7.26</v>
      </c>
      <c r="K60" s="147">
        <v>0.62</v>
      </c>
      <c r="L60" s="147">
        <v>2.0099999999999998</v>
      </c>
      <c r="M60" s="147">
        <v>7.23</v>
      </c>
      <c r="N60" s="147">
        <v>0.96</v>
      </c>
      <c r="O60" s="147">
        <v>1.64</v>
      </c>
      <c r="P60" s="147">
        <v>8.07</v>
      </c>
      <c r="Q60" s="147">
        <v>1.6</v>
      </c>
      <c r="R60" s="147">
        <v>2.64</v>
      </c>
      <c r="S60" s="147">
        <v>8.07</v>
      </c>
    </row>
    <row r="61" spans="2:19" ht="16.5" thickBot="1">
      <c r="B61" s="146" t="s">
        <v>54</v>
      </c>
      <c r="C61" s="147">
        <v>0.95</v>
      </c>
      <c r="D61" s="147">
        <v>1.19</v>
      </c>
      <c r="E61" s="147">
        <v>7.52</v>
      </c>
      <c r="F61" s="147">
        <v>1</v>
      </c>
      <c r="G61" s="147">
        <v>1.33</v>
      </c>
      <c r="H61" s="147">
        <v>7.3</v>
      </c>
      <c r="I61" s="147">
        <v>1.17</v>
      </c>
      <c r="J61" s="147">
        <v>7.42</v>
      </c>
      <c r="K61" s="147">
        <v>0.72</v>
      </c>
      <c r="L61" s="147">
        <v>1.37</v>
      </c>
      <c r="M61" s="147">
        <v>7.52</v>
      </c>
      <c r="N61" s="147">
        <v>1</v>
      </c>
      <c r="O61" s="147">
        <v>1.31</v>
      </c>
      <c r="P61" s="147">
        <v>7.75</v>
      </c>
      <c r="Q61" s="147">
        <v>1.5</v>
      </c>
      <c r="R61" s="147">
        <v>2.31</v>
      </c>
      <c r="S61" s="147">
        <v>7.75</v>
      </c>
    </row>
    <row r="62" spans="2:19" ht="16.5" thickBot="1">
      <c r="B62" s="146" t="s">
        <v>55</v>
      </c>
      <c r="C62" s="147">
        <v>1</v>
      </c>
      <c r="D62" s="147">
        <v>1.52</v>
      </c>
      <c r="E62" s="147">
        <v>7.37</v>
      </c>
      <c r="F62" s="147">
        <v>1</v>
      </c>
      <c r="G62" s="147">
        <v>1.39</v>
      </c>
      <c r="H62" s="147">
        <v>7.24</v>
      </c>
      <c r="I62" s="147">
        <v>1.47</v>
      </c>
      <c r="J62" s="147">
        <v>7.31</v>
      </c>
      <c r="K62" s="147">
        <v>0.83</v>
      </c>
      <c r="L62" s="147">
        <v>2.39</v>
      </c>
      <c r="M62" s="147">
        <v>7.37</v>
      </c>
      <c r="N62" s="147">
        <v>1</v>
      </c>
      <c r="O62" s="147">
        <v>2.0699999999999998</v>
      </c>
      <c r="P62" s="147">
        <v>7.51</v>
      </c>
      <c r="Q62" s="147">
        <v>1.5</v>
      </c>
      <c r="R62" s="147">
        <v>2.4700000000000002</v>
      </c>
      <c r="S62" s="147">
        <v>7.51</v>
      </c>
    </row>
    <row r="63" spans="2:19" ht="16.5" thickBot="1">
      <c r="B63" s="146" t="s">
        <v>56</v>
      </c>
      <c r="C63" s="147">
        <v>1</v>
      </c>
      <c r="D63" s="147">
        <v>1.59</v>
      </c>
      <c r="E63" s="147">
        <v>7.3</v>
      </c>
      <c r="F63" s="147">
        <v>1.1000000000000001</v>
      </c>
      <c r="G63" s="147">
        <v>1.94</v>
      </c>
      <c r="H63" s="147">
        <v>7.75</v>
      </c>
      <c r="I63" s="147">
        <v>1.74</v>
      </c>
      <c r="J63" s="147">
        <v>7.3</v>
      </c>
      <c r="K63" s="147">
        <v>0.8</v>
      </c>
      <c r="L63" s="147">
        <v>2.94</v>
      </c>
      <c r="M63" s="147">
        <v>7.3</v>
      </c>
      <c r="N63" s="147">
        <v>1.1000000000000001</v>
      </c>
      <c r="O63" s="147">
        <v>3</v>
      </c>
      <c r="P63" s="147">
        <v>7.51</v>
      </c>
      <c r="Q63" s="147">
        <v>1.6</v>
      </c>
      <c r="R63" s="147">
        <v>3</v>
      </c>
      <c r="S63" s="147">
        <v>7.51</v>
      </c>
    </row>
    <row r="64" spans="2:19" ht="16.5" thickBot="1">
      <c r="B64" s="146" t="s">
        <v>57</v>
      </c>
      <c r="C64" s="147">
        <v>1.25</v>
      </c>
      <c r="D64" s="147">
        <v>1.41</v>
      </c>
      <c r="E64" s="147">
        <v>7.24</v>
      </c>
      <c r="F64" s="147">
        <v>1.05</v>
      </c>
      <c r="G64" s="147">
        <v>1.29</v>
      </c>
      <c r="H64" s="147">
        <v>7.51</v>
      </c>
      <c r="I64" s="147">
        <v>2.98</v>
      </c>
      <c r="J64" s="147">
        <v>7.24</v>
      </c>
      <c r="K64" s="147">
        <v>0.7</v>
      </c>
      <c r="L64" s="147">
        <v>3.64</v>
      </c>
      <c r="M64" s="147">
        <v>7.24</v>
      </c>
      <c r="N64" s="147">
        <v>1.05</v>
      </c>
      <c r="O64" s="147">
        <v>2.95</v>
      </c>
      <c r="P64" s="147">
        <v>7.33</v>
      </c>
      <c r="Q64" s="147">
        <v>1.55</v>
      </c>
      <c r="R64" s="147">
        <v>2.95</v>
      </c>
      <c r="S64" s="147">
        <v>7.33</v>
      </c>
    </row>
    <row r="65" spans="2:19" ht="16.5" thickBot="1">
      <c r="B65" s="146" t="s">
        <v>58</v>
      </c>
      <c r="C65" s="147">
        <v>1</v>
      </c>
      <c r="D65" s="147">
        <v>1.04</v>
      </c>
      <c r="E65" s="147">
        <v>7.21</v>
      </c>
      <c r="F65" s="147">
        <v>1.04</v>
      </c>
      <c r="G65" s="147">
        <v>1.98</v>
      </c>
      <c r="H65" s="147">
        <v>7.51</v>
      </c>
      <c r="I65" s="147">
        <v>1.98</v>
      </c>
      <c r="J65" s="147">
        <v>7.21</v>
      </c>
      <c r="K65" s="147">
        <v>0.72</v>
      </c>
      <c r="L65" s="147">
        <v>3.25</v>
      </c>
      <c r="M65" s="147">
        <v>7.21</v>
      </c>
      <c r="N65" s="147">
        <v>1.04</v>
      </c>
      <c r="O65" s="147">
        <v>2.48</v>
      </c>
      <c r="P65" s="147">
        <v>7.31</v>
      </c>
      <c r="Q65" s="147">
        <v>1.54</v>
      </c>
      <c r="R65" s="147">
        <v>2.78</v>
      </c>
      <c r="S65" s="147">
        <v>7.31</v>
      </c>
    </row>
    <row r="66" spans="2:19" ht="16.5" thickBot="1">
      <c r="B66" s="146" t="s">
        <v>59</v>
      </c>
      <c r="C66" s="147">
        <v>1.2</v>
      </c>
      <c r="D66" s="147">
        <v>1.1100000000000001</v>
      </c>
      <c r="E66" s="147">
        <v>7.32</v>
      </c>
      <c r="F66" s="147">
        <v>1.0900000000000001</v>
      </c>
      <c r="G66" s="147">
        <v>2.17</v>
      </c>
      <c r="H66" s="147">
        <v>7.33</v>
      </c>
      <c r="I66" s="147">
        <v>2.0699999999999998</v>
      </c>
      <c r="J66" s="147">
        <v>7.32</v>
      </c>
      <c r="K66" s="147">
        <v>0.85</v>
      </c>
      <c r="L66" s="147">
        <v>2.2200000000000002</v>
      </c>
      <c r="M66" s="147">
        <v>7.32</v>
      </c>
      <c r="N66" s="147">
        <v>1.1000000000000001</v>
      </c>
      <c r="O66" s="147">
        <v>1.86</v>
      </c>
      <c r="P66" s="147">
        <v>7.35</v>
      </c>
      <c r="Q66" s="147">
        <v>1.5</v>
      </c>
      <c r="R66" s="147">
        <v>2.86</v>
      </c>
      <c r="S66" s="147">
        <v>7.35</v>
      </c>
    </row>
    <row r="67" spans="2:19" ht="16.5" thickBot="1">
      <c r="B67" s="146" t="s">
        <v>60</v>
      </c>
      <c r="C67" s="147">
        <v>1.1000000000000001</v>
      </c>
      <c r="D67" s="147">
        <v>1.77</v>
      </c>
      <c r="E67" s="147">
        <v>7.2</v>
      </c>
      <c r="F67" s="147">
        <v>1.04</v>
      </c>
      <c r="G67" s="147">
        <v>1.38</v>
      </c>
      <c r="H67" s="147">
        <v>7.31</v>
      </c>
      <c r="I67" s="147">
        <v>2.91</v>
      </c>
      <c r="J67" s="147">
        <v>7.2</v>
      </c>
      <c r="K67" s="147">
        <v>0.8</v>
      </c>
      <c r="L67" s="147">
        <v>2.96</v>
      </c>
      <c r="M67" s="147">
        <v>7.2</v>
      </c>
      <c r="N67" s="147">
        <v>1.05</v>
      </c>
      <c r="O67" s="147">
        <v>2.31</v>
      </c>
      <c r="P67" s="147">
        <v>7.35</v>
      </c>
      <c r="Q67" s="147">
        <v>1.55</v>
      </c>
      <c r="R67" s="147">
        <v>2.81</v>
      </c>
      <c r="S67" s="147">
        <v>7.35</v>
      </c>
    </row>
    <row r="68" spans="2:19" ht="16.5" thickBot="1">
      <c r="B68" s="146" t="s">
        <v>61</v>
      </c>
      <c r="C68" s="147">
        <v>1.2</v>
      </c>
      <c r="D68" s="147">
        <v>1.1499999999999999</v>
      </c>
      <c r="E68" s="147">
        <v>7.21</v>
      </c>
      <c r="F68" s="147">
        <v>1</v>
      </c>
      <c r="G68" s="147">
        <v>1.41</v>
      </c>
      <c r="H68" s="147">
        <v>7.35</v>
      </c>
      <c r="I68" s="147">
        <v>2.4700000000000002</v>
      </c>
      <c r="J68" s="147">
        <v>7.21</v>
      </c>
      <c r="K68" s="147">
        <v>0.75</v>
      </c>
      <c r="L68" s="147">
        <v>2.48</v>
      </c>
      <c r="M68" s="147">
        <v>7.21</v>
      </c>
      <c r="N68" s="147">
        <v>1.05</v>
      </c>
      <c r="O68" s="147">
        <v>2.4500000000000002</v>
      </c>
      <c r="P68" s="147">
        <v>7.28</v>
      </c>
      <c r="Q68" s="147">
        <v>1.45</v>
      </c>
      <c r="R68" s="147">
        <v>2.85</v>
      </c>
      <c r="S68" s="147">
        <v>7.28</v>
      </c>
    </row>
    <row r="69" spans="2:19" ht="16.5" thickBot="1">
      <c r="B69" s="146" t="s">
        <v>62</v>
      </c>
      <c r="C69" s="147">
        <v>1</v>
      </c>
      <c r="D69" s="147">
        <v>1.0900000000000001</v>
      </c>
      <c r="E69" s="147">
        <v>7.26</v>
      </c>
      <c r="F69" s="147">
        <v>1.05</v>
      </c>
      <c r="G69" s="147">
        <v>1.31</v>
      </c>
      <c r="H69" s="147">
        <v>7.33</v>
      </c>
      <c r="I69" s="147">
        <v>2.37</v>
      </c>
      <c r="J69" s="147">
        <v>7.26</v>
      </c>
      <c r="K69" s="147">
        <v>0.75</v>
      </c>
      <c r="L69" s="147">
        <v>2.36</v>
      </c>
      <c r="M69" s="147">
        <v>7.26</v>
      </c>
      <c r="N69" s="147">
        <v>1.05</v>
      </c>
      <c r="O69" s="147">
        <v>2.2599999999999998</v>
      </c>
      <c r="P69" s="147">
        <v>7.3</v>
      </c>
      <c r="Q69" s="147">
        <v>1.55</v>
      </c>
      <c r="R69" s="147">
        <v>2.76</v>
      </c>
      <c r="S69" s="147">
        <v>7.3</v>
      </c>
    </row>
    <row r="70" spans="2:19" ht="16.5" thickBot="1">
      <c r="B70" s="146" t="s">
        <v>63</v>
      </c>
      <c r="C70" s="147">
        <v>1</v>
      </c>
      <c r="D70" s="147">
        <v>1.5</v>
      </c>
      <c r="E70" s="147">
        <v>7.26</v>
      </c>
      <c r="F70" s="147">
        <v>1.05</v>
      </c>
      <c r="G70" s="147">
        <v>1.39</v>
      </c>
      <c r="H70" s="147">
        <v>7.31</v>
      </c>
      <c r="I70" s="147">
        <v>3.32</v>
      </c>
      <c r="J70" s="147">
        <v>7.26</v>
      </c>
      <c r="K70" s="147">
        <v>0.8</v>
      </c>
      <c r="L70" s="147">
        <v>3.37</v>
      </c>
      <c r="M70" s="147">
        <v>7.26</v>
      </c>
      <c r="N70" s="147">
        <v>1.1000000000000001</v>
      </c>
      <c r="O70" s="147">
        <v>3.14</v>
      </c>
      <c r="P70" s="147">
        <v>7.28</v>
      </c>
      <c r="Q70" s="147">
        <v>1.5</v>
      </c>
      <c r="R70" s="147">
        <v>3.44</v>
      </c>
      <c r="S70" s="147">
        <v>7.28</v>
      </c>
    </row>
  </sheetData>
  <mergeCells count="9">
    <mergeCell ref="C8:H8"/>
    <mergeCell ref="A10:H10"/>
    <mergeCell ref="A22:H22"/>
    <mergeCell ref="Q57:S57"/>
    <mergeCell ref="C57:E57"/>
    <mergeCell ref="F57:H57"/>
    <mergeCell ref="I57:J57"/>
    <mergeCell ref="K57:M57"/>
    <mergeCell ref="N57:P57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23"/>
  <sheetViews>
    <sheetView workbookViewId="0">
      <selection activeCell="A8" sqref="A8:A22"/>
    </sheetView>
  </sheetViews>
  <sheetFormatPr defaultRowHeight="15"/>
  <cols>
    <col min="1" max="1" width="9.140625" style="159"/>
    <col min="2" max="2" width="11.5703125" style="159" customWidth="1"/>
    <col min="3" max="3" width="11.85546875" style="159" customWidth="1"/>
    <col min="4" max="4" width="14.5703125" style="159" customWidth="1"/>
    <col min="5" max="5" width="11.28515625" style="159" customWidth="1"/>
    <col min="6" max="257" width="9.140625" style="159"/>
    <col min="258" max="258" width="11.5703125" style="159" customWidth="1"/>
    <col min="259" max="259" width="11.85546875" style="159" customWidth="1"/>
    <col min="260" max="260" width="14.5703125" style="159" customWidth="1"/>
    <col min="261" max="261" width="11.28515625" style="159" customWidth="1"/>
    <col min="262" max="513" width="9.140625" style="159"/>
    <col min="514" max="514" width="11.5703125" style="159" customWidth="1"/>
    <col min="515" max="515" width="11.85546875" style="159" customWidth="1"/>
    <col min="516" max="516" width="14.5703125" style="159" customWidth="1"/>
    <col min="517" max="517" width="11.28515625" style="159" customWidth="1"/>
    <col min="518" max="769" width="9.140625" style="159"/>
    <col min="770" max="770" width="11.5703125" style="159" customWidth="1"/>
    <col min="771" max="771" width="11.85546875" style="159" customWidth="1"/>
    <col min="772" max="772" width="14.5703125" style="159" customWidth="1"/>
    <col min="773" max="773" width="11.28515625" style="159" customWidth="1"/>
    <col min="774" max="1025" width="9.140625" style="159"/>
    <col min="1026" max="1026" width="11.5703125" style="159" customWidth="1"/>
    <col min="1027" max="1027" width="11.85546875" style="159" customWidth="1"/>
    <col min="1028" max="1028" width="14.5703125" style="159" customWidth="1"/>
    <col min="1029" max="1029" width="11.28515625" style="159" customWidth="1"/>
    <col min="1030" max="1281" width="9.140625" style="159"/>
    <col min="1282" max="1282" width="11.5703125" style="159" customWidth="1"/>
    <col min="1283" max="1283" width="11.85546875" style="159" customWidth="1"/>
    <col min="1284" max="1284" width="14.5703125" style="159" customWidth="1"/>
    <col min="1285" max="1285" width="11.28515625" style="159" customWidth="1"/>
    <col min="1286" max="1537" width="9.140625" style="159"/>
    <col min="1538" max="1538" width="11.5703125" style="159" customWidth="1"/>
    <col min="1539" max="1539" width="11.85546875" style="159" customWidth="1"/>
    <col min="1540" max="1540" width="14.5703125" style="159" customWidth="1"/>
    <col min="1541" max="1541" width="11.28515625" style="159" customWidth="1"/>
    <col min="1542" max="1793" width="9.140625" style="159"/>
    <col min="1794" max="1794" width="11.5703125" style="159" customWidth="1"/>
    <col min="1795" max="1795" width="11.85546875" style="159" customWidth="1"/>
    <col min="1796" max="1796" width="14.5703125" style="159" customWidth="1"/>
    <col min="1797" max="1797" width="11.28515625" style="159" customWidth="1"/>
    <col min="1798" max="2049" width="9.140625" style="159"/>
    <col min="2050" max="2050" width="11.5703125" style="159" customWidth="1"/>
    <col min="2051" max="2051" width="11.85546875" style="159" customWidth="1"/>
    <col min="2052" max="2052" width="14.5703125" style="159" customWidth="1"/>
    <col min="2053" max="2053" width="11.28515625" style="159" customWidth="1"/>
    <col min="2054" max="2305" width="9.140625" style="159"/>
    <col min="2306" max="2306" width="11.5703125" style="159" customWidth="1"/>
    <col min="2307" max="2307" width="11.85546875" style="159" customWidth="1"/>
    <col min="2308" max="2308" width="14.5703125" style="159" customWidth="1"/>
    <col min="2309" max="2309" width="11.28515625" style="159" customWidth="1"/>
    <col min="2310" max="2561" width="9.140625" style="159"/>
    <col min="2562" max="2562" width="11.5703125" style="159" customWidth="1"/>
    <col min="2563" max="2563" width="11.85546875" style="159" customWidth="1"/>
    <col min="2564" max="2564" width="14.5703125" style="159" customWidth="1"/>
    <col min="2565" max="2565" width="11.28515625" style="159" customWidth="1"/>
    <col min="2566" max="2817" width="9.140625" style="159"/>
    <col min="2818" max="2818" width="11.5703125" style="159" customWidth="1"/>
    <col min="2819" max="2819" width="11.85546875" style="159" customWidth="1"/>
    <col min="2820" max="2820" width="14.5703125" style="159" customWidth="1"/>
    <col min="2821" max="2821" width="11.28515625" style="159" customWidth="1"/>
    <col min="2822" max="3073" width="9.140625" style="159"/>
    <col min="3074" max="3074" width="11.5703125" style="159" customWidth="1"/>
    <col min="3075" max="3075" width="11.85546875" style="159" customWidth="1"/>
    <col min="3076" max="3076" width="14.5703125" style="159" customWidth="1"/>
    <col min="3077" max="3077" width="11.28515625" style="159" customWidth="1"/>
    <col min="3078" max="3329" width="9.140625" style="159"/>
    <col min="3330" max="3330" width="11.5703125" style="159" customWidth="1"/>
    <col min="3331" max="3331" width="11.85546875" style="159" customWidth="1"/>
    <col min="3332" max="3332" width="14.5703125" style="159" customWidth="1"/>
    <col min="3333" max="3333" width="11.28515625" style="159" customWidth="1"/>
    <col min="3334" max="3585" width="9.140625" style="159"/>
    <col min="3586" max="3586" width="11.5703125" style="159" customWidth="1"/>
    <col min="3587" max="3587" width="11.85546875" style="159" customWidth="1"/>
    <col min="3588" max="3588" width="14.5703125" style="159" customWidth="1"/>
    <col min="3589" max="3589" width="11.28515625" style="159" customWidth="1"/>
    <col min="3590" max="3841" width="9.140625" style="159"/>
    <col min="3842" max="3842" width="11.5703125" style="159" customWidth="1"/>
    <col min="3843" max="3843" width="11.85546875" style="159" customWidth="1"/>
    <col min="3844" max="3844" width="14.5703125" style="159" customWidth="1"/>
    <col min="3845" max="3845" width="11.28515625" style="159" customWidth="1"/>
    <col min="3846" max="4097" width="9.140625" style="159"/>
    <col min="4098" max="4098" width="11.5703125" style="159" customWidth="1"/>
    <col min="4099" max="4099" width="11.85546875" style="159" customWidth="1"/>
    <col min="4100" max="4100" width="14.5703125" style="159" customWidth="1"/>
    <col min="4101" max="4101" width="11.28515625" style="159" customWidth="1"/>
    <col min="4102" max="4353" width="9.140625" style="159"/>
    <col min="4354" max="4354" width="11.5703125" style="159" customWidth="1"/>
    <col min="4355" max="4355" width="11.85546875" style="159" customWidth="1"/>
    <col min="4356" max="4356" width="14.5703125" style="159" customWidth="1"/>
    <col min="4357" max="4357" width="11.28515625" style="159" customWidth="1"/>
    <col min="4358" max="4609" width="9.140625" style="159"/>
    <col min="4610" max="4610" width="11.5703125" style="159" customWidth="1"/>
    <col min="4611" max="4611" width="11.85546875" style="159" customWidth="1"/>
    <col min="4612" max="4612" width="14.5703125" style="159" customWidth="1"/>
    <col min="4613" max="4613" width="11.28515625" style="159" customWidth="1"/>
    <col min="4614" max="4865" width="9.140625" style="159"/>
    <col min="4866" max="4866" width="11.5703125" style="159" customWidth="1"/>
    <col min="4867" max="4867" width="11.85546875" style="159" customWidth="1"/>
    <col min="4868" max="4868" width="14.5703125" style="159" customWidth="1"/>
    <col min="4869" max="4869" width="11.28515625" style="159" customWidth="1"/>
    <col min="4870" max="5121" width="9.140625" style="159"/>
    <col min="5122" max="5122" width="11.5703125" style="159" customWidth="1"/>
    <col min="5123" max="5123" width="11.85546875" style="159" customWidth="1"/>
    <col min="5124" max="5124" width="14.5703125" style="159" customWidth="1"/>
    <col min="5125" max="5125" width="11.28515625" style="159" customWidth="1"/>
    <col min="5126" max="5377" width="9.140625" style="159"/>
    <col min="5378" max="5378" width="11.5703125" style="159" customWidth="1"/>
    <col min="5379" max="5379" width="11.85546875" style="159" customWidth="1"/>
    <col min="5380" max="5380" width="14.5703125" style="159" customWidth="1"/>
    <col min="5381" max="5381" width="11.28515625" style="159" customWidth="1"/>
    <col min="5382" max="5633" width="9.140625" style="159"/>
    <col min="5634" max="5634" width="11.5703125" style="159" customWidth="1"/>
    <col min="5635" max="5635" width="11.85546875" style="159" customWidth="1"/>
    <col min="5636" max="5636" width="14.5703125" style="159" customWidth="1"/>
    <col min="5637" max="5637" width="11.28515625" style="159" customWidth="1"/>
    <col min="5638" max="5889" width="9.140625" style="159"/>
    <col min="5890" max="5890" width="11.5703125" style="159" customWidth="1"/>
    <col min="5891" max="5891" width="11.85546875" style="159" customWidth="1"/>
    <col min="5892" max="5892" width="14.5703125" style="159" customWidth="1"/>
    <col min="5893" max="5893" width="11.28515625" style="159" customWidth="1"/>
    <col min="5894" max="6145" width="9.140625" style="159"/>
    <col min="6146" max="6146" width="11.5703125" style="159" customWidth="1"/>
    <col min="6147" max="6147" width="11.85546875" style="159" customWidth="1"/>
    <col min="6148" max="6148" width="14.5703125" style="159" customWidth="1"/>
    <col min="6149" max="6149" width="11.28515625" style="159" customWidth="1"/>
    <col min="6150" max="6401" width="9.140625" style="159"/>
    <col min="6402" max="6402" width="11.5703125" style="159" customWidth="1"/>
    <col min="6403" max="6403" width="11.85546875" style="159" customWidth="1"/>
    <col min="6404" max="6404" width="14.5703125" style="159" customWidth="1"/>
    <col min="6405" max="6405" width="11.28515625" style="159" customWidth="1"/>
    <col min="6406" max="6657" width="9.140625" style="159"/>
    <col min="6658" max="6658" width="11.5703125" style="159" customWidth="1"/>
    <col min="6659" max="6659" width="11.85546875" style="159" customWidth="1"/>
    <col min="6660" max="6660" width="14.5703125" style="159" customWidth="1"/>
    <col min="6661" max="6661" width="11.28515625" style="159" customWidth="1"/>
    <col min="6662" max="6913" width="9.140625" style="159"/>
    <col min="6914" max="6914" width="11.5703125" style="159" customWidth="1"/>
    <col min="6915" max="6915" width="11.85546875" style="159" customWidth="1"/>
    <col min="6916" max="6916" width="14.5703125" style="159" customWidth="1"/>
    <col min="6917" max="6917" width="11.28515625" style="159" customWidth="1"/>
    <col min="6918" max="7169" width="9.140625" style="159"/>
    <col min="7170" max="7170" width="11.5703125" style="159" customWidth="1"/>
    <col min="7171" max="7171" width="11.85546875" style="159" customWidth="1"/>
    <col min="7172" max="7172" width="14.5703125" style="159" customWidth="1"/>
    <col min="7173" max="7173" width="11.28515625" style="159" customWidth="1"/>
    <col min="7174" max="7425" width="9.140625" style="159"/>
    <col min="7426" max="7426" width="11.5703125" style="159" customWidth="1"/>
    <col min="7427" max="7427" width="11.85546875" style="159" customWidth="1"/>
    <col min="7428" max="7428" width="14.5703125" style="159" customWidth="1"/>
    <col min="7429" max="7429" width="11.28515625" style="159" customWidth="1"/>
    <col min="7430" max="7681" width="9.140625" style="159"/>
    <col min="7682" max="7682" width="11.5703125" style="159" customWidth="1"/>
    <col min="7683" max="7683" width="11.85546875" style="159" customWidth="1"/>
    <col min="7684" max="7684" width="14.5703125" style="159" customWidth="1"/>
    <col min="7685" max="7685" width="11.28515625" style="159" customWidth="1"/>
    <col min="7686" max="7937" width="9.140625" style="159"/>
    <col min="7938" max="7938" width="11.5703125" style="159" customWidth="1"/>
    <col min="7939" max="7939" width="11.85546875" style="159" customWidth="1"/>
    <col min="7940" max="7940" width="14.5703125" style="159" customWidth="1"/>
    <col min="7941" max="7941" width="11.28515625" style="159" customWidth="1"/>
    <col min="7942" max="8193" width="9.140625" style="159"/>
    <col min="8194" max="8194" width="11.5703125" style="159" customWidth="1"/>
    <col min="8195" max="8195" width="11.85546875" style="159" customWidth="1"/>
    <col min="8196" max="8196" width="14.5703125" style="159" customWidth="1"/>
    <col min="8197" max="8197" width="11.28515625" style="159" customWidth="1"/>
    <col min="8198" max="8449" width="9.140625" style="159"/>
    <col min="8450" max="8450" width="11.5703125" style="159" customWidth="1"/>
    <col min="8451" max="8451" width="11.85546875" style="159" customWidth="1"/>
    <col min="8452" max="8452" width="14.5703125" style="159" customWidth="1"/>
    <col min="8453" max="8453" width="11.28515625" style="159" customWidth="1"/>
    <col min="8454" max="8705" width="9.140625" style="159"/>
    <col min="8706" max="8706" width="11.5703125" style="159" customWidth="1"/>
    <col min="8707" max="8707" width="11.85546875" style="159" customWidth="1"/>
    <col min="8708" max="8708" width="14.5703125" style="159" customWidth="1"/>
    <col min="8709" max="8709" width="11.28515625" style="159" customWidth="1"/>
    <col min="8710" max="8961" width="9.140625" style="159"/>
    <col min="8962" max="8962" width="11.5703125" style="159" customWidth="1"/>
    <col min="8963" max="8963" width="11.85546875" style="159" customWidth="1"/>
    <col min="8964" max="8964" width="14.5703125" style="159" customWidth="1"/>
    <col min="8965" max="8965" width="11.28515625" style="159" customWidth="1"/>
    <col min="8966" max="9217" width="9.140625" style="159"/>
    <col min="9218" max="9218" width="11.5703125" style="159" customWidth="1"/>
    <col min="9219" max="9219" width="11.85546875" style="159" customWidth="1"/>
    <col min="9220" max="9220" width="14.5703125" style="159" customWidth="1"/>
    <col min="9221" max="9221" width="11.28515625" style="159" customWidth="1"/>
    <col min="9222" max="9473" width="9.140625" style="159"/>
    <col min="9474" max="9474" width="11.5703125" style="159" customWidth="1"/>
    <col min="9475" max="9475" width="11.85546875" style="159" customWidth="1"/>
    <col min="9476" max="9476" width="14.5703125" style="159" customWidth="1"/>
    <col min="9477" max="9477" width="11.28515625" style="159" customWidth="1"/>
    <col min="9478" max="9729" width="9.140625" style="159"/>
    <col min="9730" max="9730" width="11.5703125" style="159" customWidth="1"/>
    <col min="9731" max="9731" width="11.85546875" style="159" customWidth="1"/>
    <col min="9732" max="9732" width="14.5703125" style="159" customWidth="1"/>
    <col min="9733" max="9733" width="11.28515625" style="159" customWidth="1"/>
    <col min="9734" max="9985" width="9.140625" style="159"/>
    <col min="9986" max="9986" width="11.5703125" style="159" customWidth="1"/>
    <col min="9987" max="9987" width="11.85546875" style="159" customWidth="1"/>
    <col min="9988" max="9988" width="14.5703125" style="159" customWidth="1"/>
    <col min="9989" max="9989" width="11.28515625" style="159" customWidth="1"/>
    <col min="9990" max="10241" width="9.140625" style="159"/>
    <col min="10242" max="10242" width="11.5703125" style="159" customWidth="1"/>
    <col min="10243" max="10243" width="11.85546875" style="159" customWidth="1"/>
    <col min="10244" max="10244" width="14.5703125" style="159" customWidth="1"/>
    <col min="10245" max="10245" width="11.28515625" style="159" customWidth="1"/>
    <col min="10246" max="10497" width="9.140625" style="159"/>
    <col min="10498" max="10498" width="11.5703125" style="159" customWidth="1"/>
    <col min="10499" max="10499" width="11.85546875" style="159" customWidth="1"/>
    <col min="10500" max="10500" width="14.5703125" style="159" customWidth="1"/>
    <col min="10501" max="10501" width="11.28515625" style="159" customWidth="1"/>
    <col min="10502" max="10753" width="9.140625" style="159"/>
    <col min="10754" max="10754" width="11.5703125" style="159" customWidth="1"/>
    <col min="10755" max="10755" width="11.85546875" style="159" customWidth="1"/>
    <col min="10756" max="10756" width="14.5703125" style="159" customWidth="1"/>
    <col min="10757" max="10757" width="11.28515625" style="159" customWidth="1"/>
    <col min="10758" max="11009" width="9.140625" style="159"/>
    <col min="11010" max="11010" width="11.5703125" style="159" customWidth="1"/>
    <col min="11011" max="11011" width="11.85546875" style="159" customWidth="1"/>
    <col min="11012" max="11012" width="14.5703125" style="159" customWidth="1"/>
    <col min="11013" max="11013" width="11.28515625" style="159" customWidth="1"/>
    <col min="11014" max="11265" width="9.140625" style="159"/>
    <col min="11266" max="11266" width="11.5703125" style="159" customWidth="1"/>
    <col min="11267" max="11267" width="11.85546875" style="159" customWidth="1"/>
    <col min="11268" max="11268" width="14.5703125" style="159" customWidth="1"/>
    <col min="11269" max="11269" width="11.28515625" style="159" customWidth="1"/>
    <col min="11270" max="11521" width="9.140625" style="159"/>
    <col min="11522" max="11522" width="11.5703125" style="159" customWidth="1"/>
    <col min="11523" max="11523" width="11.85546875" style="159" customWidth="1"/>
    <col min="11524" max="11524" width="14.5703125" style="159" customWidth="1"/>
    <col min="11525" max="11525" width="11.28515625" style="159" customWidth="1"/>
    <col min="11526" max="11777" width="9.140625" style="159"/>
    <col min="11778" max="11778" width="11.5703125" style="159" customWidth="1"/>
    <col min="11779" max="11779" width="11.85546875" style="159" customWidth="1"/>
    <col min="11780" max="11780" width="14.5703125" style="159" customWidth="1"/>
    <col min="11781" max="11781" width="11.28515625" style="159" customWidth="1"/>
    <col min="11782" max="12033" width="9.140625" style="159"/>
    <col min="12034" max="12034" width="11.5703125" style="159" customWidth="1"/>
    <col min="12035" max="12035" width="11.85546875" style="159" customWidth="1"/>
    <col min="12036" max="12036" width="14.5703125" style="159" customWidth="1"/>
    <col min="12037" max="12037" width="11.28515625" style="159" customWidth="1"/>
    <col min="12038" max="12289" width="9.140625" style="159"/>
    <col min="12290" max="12290" width="11.5703125" style="159" customWidth="1"/>
    <col min="12291" max="12291" width="11.85546875" style="159" customWidth="1"/>
    <col min="12292" max="12292" width="14.5703125" style="159" customWidth="1"/>
    <col min="12293" max="12293" width="11.28515625" style="159" customWidth="1"/>
    <col min="12294" max="12545" width="9.140625" style="159"/>
    <col min="12546" max="12546" width="11.5703125" style="159" customWidth="1"/>
    <col min="12547" max="12547" width="11.85546875" style="159" customWidth="1"/>
    <col min="12548" max="12548" width="14.5703125" style="159" customWidth="1"/>
    <col min="12549" max="12549" width="11.28515625" style="159" customWidth="1"/>
    <col min="12550" max="12801" width="9.140625" style="159"/>
    <col min="12802" max="12802" width="11.5703125" style="159" customWidth="1"/>
    <col min="12803" max="12803" width="11.85546875" style="159" customWidth="1"/>
    <col min="12804" max="12804" width="14.5703125" style="159" customWidth="1"/>
    <col min="12805" max="12805" width="11.28515625" style="159" customWidth="1"/>
    <col min="12806" max="13057" width="9.140625" style="159"/>
    <col min="13058" max="13058" width="11.5703125" style="159" customWidth="1"/>
    <col min="13059" max="13059" width="11.85546875" style="159" customWidth="1"/>
    <col min="13060" max="13060" width="14.5703125" style="159" customWidth="1"/>
    <col min="13061" max="13061" width="11.28515625" style="159" customWidth="1"/>
    <col min="13062" max="13313" width="9.140625" style="159"/>
    <col min="13314" max="13314" width="11.5703125" style="159" customWidth="1"/>
    <col min="13315" max="13315" width="11.85546875" style="159" customWidth="1"/>
    <col min="13316" max="13316" width="14.5703125" style="159" customWidth="1"/>
    <col min="13317" max="13317" width="11.28515625" style="159" customWidth="1"/>
    <col min="13318" max="13569" width="9.140625" style="159"/>
    <col min="13570" max="13570" width="11.5703125" style="159" customWidth="1"/>
    <col min="13571" max="13571" width="11.85546875" style="159" customWidth="1"/>
    <col min="13572" max="13572" width="14.5703125" style="159" customWidth="1"/>
    <col min="13573" max="13573" width="11.28515625" style="159" customWidth="1"/>
    <col min="13574" max="13825" width="9.140625" style="159"/>
    <col min="13826" max="13826" width="11.5703125" style="159" customWidth="1"/>
    <col min="13827" max="13827" width="11.85546875" style="159" customWidth="1"/>
    <col min="13828" max="13828" width="14.5703125" style="159" customWidth="1"/>
    <col min="13829" max="13829" width="11.28515625" style="159" customWidth="1"/>
    <col min="13830" max="14081" width="9.140625" style="159"/>
    <col min="14082" max="14082" width="11.5703125" style="159" customWidth="1"/>
    <col min="14083" max="14083" width="11.85546875" style="159" customWidth="1"/>
    <col min="14084" max="14084" width="14.5703125" style="159" customWidth="1"/>
    <col min="14085" max="14085" width="11.28515625" style="159" customWidth="1"/>
    <col min="14086" max="14337" width="9.140625" style="159"/>
    <col min="14338" max="14338" width="11.5703125" style="159" customWidth="1"/>
    <col min="14339" max="14339" width="11.85546875" style="159" customWidth="1"/>
    <col min="14340" max="14340" width="14.5703125" style="159" customWidth="1"/>
    <col min="14341" max="14341" width="11.28515625" style="159" customWidth="1"/>
    <col min="14342" max="14593" width="9.140625" style="159"/>
    <col min="14594" max="14594" width="11.5703125" style="159" customWidth="1"/>
    <col min="14595" max="14595" width="11.85546875" style="159" customWidth="1"/>
    <col min="14596" max="14596" width="14.5703125" style="159" customWidth="1"/>
    <col min="14597" max="14597" width="11.28515625" style="159" customWidth="1"/>
    <col min="14598" max="14849" width="9.140625" style="159"/>
    <col min="14850" max="14850" width="11.5703125" style="159" customWidth="1"/>
    <col min="14851" max="14851" width="11.85546875" style="159" customWidth="1"/>
    <col min="14852" max="14852" width="14.5703125" style="159" customWidth="1"/>
    <col min="14853" max="14853" width="11.28515625" style="159" customWidth="1"/>
    <col min="14854" max="15105" width="9.140625" style="159"/>
    <col min="15106" max="15106" width="11.5703125" style="159" customWidth="1"/>
    <col min="15107" max="15107" width="11.85546875" style="159" customWidth="1"/>
    <col min="15108" max="15108" width="14.5703125" style="159" customWidth="1"/>
    <col min="15109" max="15109" width="11.28515625" style="159" customWidth="1"/>
    <col min="15110" max="15361" width="9.140625" style="159"/>
    <col min="15362" max="15362" width="11.5703125" style="159" customWidth="1"/>
    <col min="15363" max="15363" width="11.85546875" style="159" customWidth="1"/>
    <col min="15364" max="15364" width="14.5703125" style="159" customWidth="1"/>
    <col min="15365" max="15365" width="11.28515625" style="159" customWidth="1"/>
    <col min="15366" max="15617" width="9.140625" style="159"/>
    <col min="15618" max="15618" width="11.5703125" style="159" customWidth="1"/>
    <col min="15619" max="15619" width="11.85546875" style="159" customWidth="1"/>
    <col min="15620" max="15620" width="14.5703125" style="159" customWidth="1"/>
    <col min="15621" max="15621" width="11.28515625" style="159" customWidth="1"/>
    <col min="15622" max="15873" width="9.140625" style="159"/>
    <col min="15874" max="15874" width="11.5703125" style="159" customWidth="1"/>
    <col min="15875" max="15875" width="11.85546875" style="159" customWidth="1"/>
    <col min="15876" max="15876" width="14.5703125" style="159" customWidth="1"/>
    <col min="15877" max="15877" width="11.28515625" style="159" customWidth="1"/>
    <col min="15878" max="16129" width="9.140625" style="159"/>
    <col min="16130" max="16130" width="11.5703125" style="159" customWidth="1"/>
    <col min="16131" max="16131" width="11.85546875" style="159" customWidth="1"/>
    <col min="16132" max="16132" width="14.5703125" style="159" customWidth="1"/>
    <col min="16133" max="16133" width="11.28515625" style="159" customWidth="1"/>
    <col min="16134" max="16384" width="9.140625" style="159"/>
  </cols>
  <sheetData>
    <row r="1" spans="1:18">
      <c r="A1" s="346" t="s">
        <v>500</v>
      </c>
    </row>
    <row r="2" spans="1:18" s="99" customFormat="1" ht="12.75">
      <c r="A2" s="98" t="s">
        <v>255</v>
      </c>
      <c r="D2" s="100" t="s">
        <v>256</v>
      </c>
      <c r="E2" s="101"/>
      <c r="F2" s="100"/>
      <c r="G2" s="100"/>
      <c r="H2" s="100"/>
      <c r="I2" s="100"/>
      <c r="J2" s="100"/>
      <c r="K2" s="100"/>
      <c r="L2" s="100"/>
      <c r="M2" s="100"/>
      <c r="N2" s="101"/>
      <c r="O2" s="101"/>
      <c r="P2" s="101"/>
      <c r="Q2" s="101"/>
    </row>
    <row r="3" spans="1:18" s="99" customFormat="1" ht="12.75"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18" s="99" customFormat="1" ht="12.75">
      <c r="E4" s="102"/>
      <c r="N4" s="102"/>
      <c r="O4" s="102"/>
      <c r="P4" s="102"/>
      <c r="Q4" s="102"/>
    </row>
    <row r="5" spans="1:18" s="99" customFormat="1" ht="12.75">
      <c r="A5" s="100" t="s">
        <v>257</v>
      </c>
      <c r="B5" s="103"/>
      <c r="C5" s="103"/>
      <c r="D5" s="100" t="s">
        <v>259</v>
      </c>
      <c r="E5" s="101"/>
      <c r="F5" s="100" t="s">
        <v>261</v>
      </c>
      <c r="M5" s="100"/>
      <c r="N5" s="102"/>
      <c r="O5" s="102"/>
      <c r="P5" s="102"/>
      <c r="Q5" s="102"/>
    </row>
    <row r="6" spans="1:18" s="107" customFormat="1" ht="12.75">
      <c r="A6" s="104"/>
      <c r="B6" s="105"/>
      <c r="C6" s="105"/>
      <c r="D6" s="100" t="s">
        <v>260</v>
      </c>
      <c r="E6" s="106"/>
      <c r="F6" s="104"/>
      <c r="G6" s="104"/>
      <c r="H6" s="104"/>
      <c r="J6" s="104"/>
      <c r="L6" s="104"/>
      <c r="M6" s="105"/>
      <c r="N6" s="105"/>
    </row>
    <row r="7" spans="1:18">
      <c r="B7" s="308">
        <v>42333</v>
      </c>
    </row>
    <row r="8" spans="1:18" ht="45">
      <c r="A8" s="360" t="s">
        <v>15</v>
      </c>
      <c r="B8" s="309" t="s">
        <v>437</v>
      </c>
      <c r="C8" s="309" t="s">
        <v>438</v>
      </c>
      <c r="D8" s="310" t="s">
        <v>439</v>
      </c>
      <c r="E8" s="309" t="s">
        <v>440</v>
      </c>
      <c r="F8" s="360" t="s">
        <v>288</v>
      </c>
    </row>
    <row r="9" spans="1:18">
      <c r="A9" s="163">
        <v>1</v>
      </c>
      <c r="B9" s="163" t="s">
        <v>289</v>
      </c>
      <c r="C9" s="163">
        <v>35</v>
      </c>
      <c r="D9" s="163">
        <v>240</v>
      </c>
      <c r="E9" s="163">
        <f>D9-C9</f>
        <v>205</v>
      </c>
      <c r="F9" s="163">
        <v>0.37</v>
      </c>
    </row>
    <row r="10" spans="1:18">
      <c r="A10" s="163">
        <v>2</v>
      </c>
      <c r="B10" s="163" t="s">
        <v>290</v>
      </c>
      <c r="C10" s="163">
        <v>27</v>
      </c>
      <c r="D10" s="163">
        <v>232</v>
      </c>
      <c r="E10" s="163">
        <f t="shared" ref="E10:E22" si="0">D10-C10</f>
        <v>205</v>
      </c>
      <c r="F10" s="163">
        <v>0.39</v>
      </c>
    </row>
    <row r="11" spans="1:18">
      <c r="A11" s="163">
        <v>3</v>
      </c>
      <c r="B11" s="163" t="s">
        <v>291</v>
      </c>
      <c r="C11" s="163">
        <v>32</v>
      </c>
      <c r="D11" s="163">
        <v>246</v>
      </c>
      <c r="E11" s="163">
        <f t="shared" si="0"/>
        <v>214</v>
      </c>
      <c r="F11" s="163">
        <v>0.39</v>
      </c>
    </row>
    <row r="12" spans="1:18">
      <c r="A12" s="163">
        <v>4</v>
      </c>
      <c r="B12" s="163" t="s">
        <v>292</v>
      </c>
      <c r="C12" s="163">
        <v>22</v>
      </c>
      <c r="D12" s="163">
        <v>230</v>
      </c>
      <c r="E12" s="163">
        <f t="shared" si="0"/>
        <v>208</v>
      </c>
      <c r="F12" s="163">
        <v>0.38</v>
      </c>
    </row>
    <row r="13" spans="1:18">
      <c r="A13" s="163">
        <v>5</v>
      </c>
      <c r="B13" s="163" t="s">
        <v>293</v>
      </c>
      <c r="C13" s="163">
        <v>27</v>
      </c>
      <c r="D13" s="163">
        <v>240</v>
      </c>
      <c r="E13" s="163">
        <f t="shared" si="0"/>
        <v>213</v>
      </c>
      <c r="F13" s="163">
        <v>0.38</v>
      </c>
    </row>
    <row r="14" spans="1:18">
      <c r="A14" s="163">
        <v>6</v>
      </c>
      <c r="B14" s="163" t="s">
        <v>294</v>
      </c>
      <c r="C14" s="163">
        <v>28</v>
      </c>
      <c r="D14" s="163">
        <v>240</v>
      </c>
      <c r="E14" s="163">
        <f t="shared" si="0"/>
        <v>212</v>
      </c>
      <c r="F14" s="163">
        <v>0.38</v>
      </c>
    </row>
    <row r="15" spans="1:18">
      <c r="A15" s="163">
        <v>7</v>
      </c>
      <c r="B15" s="163" t="s">
        <v>295</v>
      </c>
      <c r="C15" s="163">
        <v>30</v>
      </c>
      <c r="D15" s="163">
        <v>230</v>
      </c>
      <c r="E15" s="163">
        <f t="shared" si="0"/>
        <v>200</v>
      </c>
      <c r="F15" s="163">
        <v>0.36</v>
      </c>
    </row>
    <row r="16" spans="1:18">
      <c r="A16" s="163">
        <v>8</v>
      </c>
      <c r="B16" s="163" t="s">
        <v>296</v>
      </c>
      <c r="C16" s="163">
        <v>26</v>
      </c>
      <c r="D16" s="163">
        <v>237</v>
      </c>
      <c r="E16" s="163">
        <f t="shared" si="0"/>
        <v>211</v>
      </c>
      <c r="F16" s="163">
        <v>0.4</v>
      </c>
    </row>
    <row r="17" spans="1:6">
      <c r="A17" s="163">
        <v>9</v>
      </c>
      <c r="B17" s="163" t="s">
        <v>297</v>
      </c>
      <c r="C17" s="163">
        <v>26</v>
      </c>
      <c r="D17" s="163">
        <v>233</v>
      </c>
      <c r="E17" s="163">
        <f t="shared" si="0"/>
        <v>207</v>
      </c>
      <c r="F17" s="163">
        <v>0.39</v>
      </c>
    </row>
    <row r="18" spans="1:6">
      <c r="A18" s="163">
        <v>10</v>
      </c>
      <c r="B18" s="163" t="s">
        <v>298</v>
      </c>
      <c r="C18" s="163">
        <v>32</v>
      </c>
      <c r="D18" s="163">
        <v>235</v>
      </c>
      <c r="E18" s="163">
        <f t="shared" si="0"/>
        <v>203</v>
      </c>
      <c r="F18" s="163">
        <v>0.38</v>
      </c>
    </row>
    <row r="19" spans="1:6">
      <c r="A19" s="163">
        <v>11</v>
      </c>
      <c r="B19" s="163" t="s">
        <v>299</v>
      </c>
      <c r="C19" s="163">
        <v>30</v>
      </c>
      <c r="D19" s="163">
        <v>232</v>
      </c>
      <c r="E19" s="163">
        <f t="shared" si="0"/>
        <v>202</v>
      </c>
      <c r="F19" s="163">
        <v>0.38</v>
      </c>
    </row>
    <row r="20" spans="1:6">
      <c r="A20" s="163">
        <v>12</v>
      </c>
      <c r="B20" s="163" t="s">
        <v>300</v>
      </c>
      <c r="C20" s="163">
        <v>30</v>
      </c>
      <c r="D20" s="163">
        <v>230</v>
      </c>
      <c r="E20" s="163">
        <f t="shared" si="0"/>
        <v>200</v>
      </c>
      <c r="F20" s="163">
        <v>0.37</v>
      </c>
    </row>
    <row r="21" spans="1:6">
      <c r="A21" s="163">
        <v>13</v>
      </c>
      <c r="B21" s="163" t="s">
        <v>301</v>
      </c>
      <c r="C21" s="163">
        <v>27</v>
      </c>
      <c r="D21" s="163">
        <v>235</v>
      </c>
      <c r="E21" s="163">
        <f t="shared" si="0"/>
        <v>208</v>
      </c>
      <c r="F21" s="163">
        <v>0.37</v>
      </c>
    </row>
    <row r="22" spans="1:6">
      <c r="A22" s="163">
        <v>14</v>
      </c>
      <c r="B22" s="163" t="s">
        <v>302</v>
      </c>
      <c r="C22" s="163">
        <v>29</v>
      </c>
      <c r="D22" s="163">
        <v>240</v>
      </c>
      <c r="E22" s="163">
        <f t="shared" si="0"/>
        <v>211</v>
      </c>
      <c r="F22" s="163">
        <v>0.38</v>
      </c>
    </row>
    <row r="23" spans="1:6">
      <c r="C23" s="247"/>
      <c r="D23" s="247"/>
      <c r="E23" s="247"/>
      <c r="F23" s="24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64"/>
  <sheetViews>
    <sheetView topLeftCell="H1" workbookViewId="0">
      <selection activeCell="A2" sqref="A2"/>
    </sheetView>
  </sheetViews>
  <sheetFormatPr defaultRowHeight="12.75"/>
  <cols>
    <col min="3" max="3" width="18.7109375" customWidth="1"/>
    <col min="5" max="5" width="10.85546875" customWidth="1"/>
    <col min="6" max="6" width="11.5703125" customWidth="1"/>
    <col min="7" max="7" width="12.28515625" customWidth="1"/>
    <col min="8" max="8" width="10.7109375" customWidth="1"/>
    <col min="9" max="9" width="7.7109375" customWidth="1"/>
    <col min="10" max="10" width="11.7109375" customWidth="1"/>
    <col min="11" max="11" width="11.42578125" bestFit="1" customWidth="1"/>
    <col min="14" max="14" width="13.42578125" customWidth="1"/>
    <col min="17" max="17" width="9" customWidth="1"/>
    <col min="18" max="18" width="12.7109375" customWidth="1"/>
    <col min="19" max="19" width="12.5703125" customWidth="1"/>
    <col min="22" max="22" width="13.42578125" customWidth="1"/>
    <col min="24" max="24" width="15" customWidth="1"/>
    <col min="25" max="25" width="9" customWidth="1"/>
    <col min="26" max="26" width="11.140625" customWidth="1"/>
  </cols>
  <sheetData>
    <row r="1" spans="1:22">
      <c r="A1" s="345" t="s">
        <v>496</v>
      </c>
    </row>
    <row r="2" spans="1:22" s="99" customFormat="1">
      <c r="A2" s="98" t="s">
        <v>255</v>
      </c>
      <c r="D2" s="100" t="s">
        <v>256</v>
      </c>
      <c r="E2" s="101"/>
      <c r="F2" s="100"/>
      <c r="G2" s="100"/>
      <c r="H2" s="100"/>
      <c r="I2" s="100"/>
      <c r="J2" s="100"/>
      <c r="K2" s="100"/>
      <c r="L2" s="100"/>
      <c r="M2" s="101"/>
      <c r="N2" s="101"/>
      <c r="O2" s="101"/>
    </row>
    <row r="3" spans="1:22" s="99" customFormat="1"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22" s="99" customFormat="1">
      <c r="E4" s="102"/>
      <c r="M4" s="102"/>
      <c r="N4" s="102"/>
      <c r="O4" s="102"/>
    </row>
    <row r="5" spans="1:22" s="99" customFormat="1">
      <c r="A5" s="100" t="s">
        <v>257</v>
      </c>
      <c r="B5" s="103"/>
      <c r="C5" s="103"/>
      <c r="D5" s="100" t="s">
        <v>259</v>
      </c>
      <c r="E5" s="101"/>
      <c r="G5" s="100" t="s">
        <v>261</v>
      </c>
      <c r="L5" s="100"/>
      <c r="M5" s="102"/>
      <c r="N5" s="102"/>
      <c r="O5" s="102"/>
    </row>
    <row r="6" spans="1:22" s="107" customFormat="1">
      <c r="A6" s="104"/>
      <c r="B6" s="105"/>
      <c r="C6" s="105"/>
      <c r="D6" s="100" t="s">
        <v>260</v>
      </c>
      <c r="E6" s="106"/>
      <c r="F6" s="104"/>
      <c r="G6" s="104"/>
      <c r="I6" s="104"/>
      <c r="K6" s="104"/>
      <c r="L6" s="105"/>
    </row>
    <row r="8" spans="1:22">
      <c r="A8" s="179"/>
      <c r="B8" s="179"/>
      <c r="C8" s="180" t="s">
        <v>72</v>
      </c>
      <c r="D8" s="180"/>
      <c r="E8" s="180"/>
      <c r="F8" s="180"/>
      <c r="G8" s="179"/>
      <c r="H8" s="179"/>
      <c r="I8" s="179"/>
      <c r="J8" s="180" t="s">
        <v>73</v>
      </c>
      <c r="K8" s="180"/>
      <c r="L8" s="180"/>
      <c r="M8" s="180"/>
      <c r="N8" s="180"/>
      <c r="O8" s="179"/>
      <c r="P8" s="179"/>
      <c r="Q8" s="196"/>
      <c r="R8" s="180" t="s">
        <v>74</v>
      </c>
      <c r="S8" s="180"/>
      <c r="T8" s="180"/>
      <c r="U8" s="180"/>
      <c r="V8" s="179"/>
    </row>
    <row r="9" spans="1:22">
      <c r="A9" s="181"/>
      <c r="B9" s="181"/>
      <c r="C9" s="181"/>
      <c r="D9" s="181"/>
      <c r="E9" s="182" t="s">
        <v>75</v>
      </c>
      <c r="F9" s="182" t="s">
        <v>76</v>
      </c>
      <c r="G9" s="182" t="s">
        <v>77</v>
      </c>
      <c r="H9" s="179"/>
      <c r="I9" s="181"/>
      <c r="J9" s="181"/>
      <c r="K9" s="181"/>
      <c r="L9" s="181"/>
      <c r="M9" s="182" t="s">
        <v>75</v>
      </c>
      <c r="N9" s="182" t="s">
        <v>76</v>
      </c>
      <c r="O9" s="182" t="s">
        <v>77</v>
      </c>
      <c r="P9" s="179"/>
      <c r="Q9" s="181"/>
      <c r="R9" s="181"/>
      <c r="S9" s="181"/>
      <c r="T9" s="181"/>
      <c r="U9" s="182" t="s">
        <v>78</v>
      </c>
      <c r="V9" s="179"/>
    </row>
    <row r="10" spans="1:22" ht="25.5">
      <c r="A10" s="183" t="s">
        <v>15</v>
      </c>
      <c r="B10" s="197" t="s">
        <v>213</v>
      </c>
      <c r="C10" s="197" t="s">
        <v>213</v>
      </c>
      <c r="D10" s="201" t="s">
        <v>79</v>
      </c>
      <c r="E10" s="183" t="s">
        <v>80</v>
      </c>
      <c r="F10" s="183" t="s">
        <v>81</v>
      </c>
      <c r="G10" s="183" t="s">
        <v>82</v>
      </c>
      <c r="H10" s="179"/>
      <c r="I10" s="183" t="s">
        <v>15</v>
      </c>
      <c r="J10" s="197" t="s">
        <v>213</v>
      </c>
      <c r="K10" s="197" t="s">
        <v>213</v>
      </c>
      <c r="L10" s="201" t="s">
        <v>79</v>
      </c>
      <c r="M10" s="183" t="s">
        <v>80</v>
      </c>
      <c r="N10" s="183" t="s">
        <v>81</v>
      </c>
      <c r="O10" s="183" t="s">
        <v>82</v>
      </c>
      <c r="P10" s="179"/>
      <c r="Q10" s="183" t="s">
        <v>15</v>
      </c>
      <c r="R10" s="197" t="s">
        <v>213</v>
      </c>
      <c r="S10" s="197" t="s">
        <v>213</v>
      </c>
      <c r="T10" s="201" t="s">
        <v>79</v>
      </c>
      <c r="U10" s="184" t="s">
        <v>83</v>
      </c>
      <c r="V10" s="179"/>
    </row>
    <row r="11" spans="1:22">
      <c r="A11" s="183">
        <v>1</v>
      </c>
      <c r="B11" s="186" t="s">
        <v>84</v>
      </c>
      <c r="C11" s="186" t="s">
        <v>351</v>
      </c>
      <c r="D11" s="183" t="s">
        <v>86</v>
      </c>
      <c r="E11" s="183">
        <v>9</v>
      </c>
      <c r="F11" s="183">
        <v>15</v>
      </c>
      <c r="G11" s="183">
        <v>18</v>
      </c>
      <c r="H11" s="179"/>
      <c r="I11" s="183">
        <v>1</v>
      </c>
      <c r="J11" s="186" t="s">
        <v>84</v>
      </c>
      <c r="K11" s="186" t="s">
        <v>351</v>
      </c>
      <c r="L11" s="183" t="s">
        <v>86</v>
      </c>
      <c r="M11" s="181">
        <v>11</v>
      </c>
      <c r="N11" s="181">
        <v>20</v>
      </c>
      <c r="O11" s="181">
        <v>21</v>
      </c>
      <c r="P11" s="179"/>
      <c r="Q11" s="183">
        <v>1</v>
      </c>
      <c r="R11" s="186" t="s">
        <v>84</v>
      </c>
      <c r="S11" s="186" t="s">
        <v>351</v>
      </c>
      <c r="T11" s="183" t="s">
        <v>86</v>
      </c>
      <c r="U11" s="183">
        <v>34</v>
      </c>
      <c r="V11" s="179"/>
    </row>
    <row r="12" spans="1:22">
      <c r="A12" s="183">
        <v>2</v>
      </c>
      <c r="B12" s="187" t="s">
        <v>87</v>
      </c>
      <c r="C12" s="186" t="s">
        <v>351</v>
      </c>
      <c r="D12" s="183" t="s">
        <v>88</v>
      </c>
      <c r="E12" s="183">
        <v>8</v>
      </c>
      <c r="F12" s="183">
        <v>10</v>
      </c>
      <c r="G12" s="183">
        <v>23</v>
      </c>
      <c r="H12" s="179"/>
      <c r="I12" s="183">
        <v>2</v>
      </c>
      <c r="J12" s="187" t="s">
        <v>87</v>
      </c>
      <c r="K12" s="186" t="s">
        <v>351</v>
      </c>
      <c r="L12" s="183" t="s">
        <v>88</v>
      </c>
      <c r="M12" s="181">
        <v>12</v>
      </c>
      <c r="N12" s="181">
        <v>22</v>
      </c>
      <c r="O12" s="181">
        <v>23</v>
      </c>
      <c r="P12" s="179"/>
      <c r="Q12" s="183">
        <v>2</v>
      </c>
      <c r="R12" s="187" t="s">
        <v>87</v>
      </c>
      <c r="S12" s="186" t="s">
        <v>351</v>
      </c>
      <c r="T12" s="183" t="s">
        <v>88</v>
      </c>
      <c r="U12" s="183">
        <v>39</v>
      </c>
      <c r="V12" s="179"/>
    </row>
    <row r="13" spans="1:22">
      <c r="A13" s="183">
        <v>3</v>
      </c>
      <c r="B13" s="187" t="s">
        <v>89</v>
      </c>
      <c r="C13" s="186" t="s">
        <v>351</v>
      </c>
      <c r="D13" s="183" t="s">
        <v>90</v>
      </c>
      <c r="E13" s="183">
        <v>8</v>
      </c>
      <c r="F13" s="183">
        <v>11</v>
      </c>
      <c r="G13" s="183">
        <v>26</v>
      </c>
      <c r="H13" s="179"/>
      <c r="I13" s="183">
        <v>3</v>
      </c>
      <c r="J13" s="187" t="s">
        <v>89</v>
      </c>
      <c r="K13" s="186" t="s">
        <v>351</v>
      </c>
      <c r="L13" s="183" t="s">
        <v>90</v>
      </c>
      <c r="M13" s="181">
        <v>9</v>
      </c>
      <c r="N13" s="181">
        <v>24</v>
      </c>
      <c r="O13" s="181">
        <v>26</v>
      </c>
      <c r="P13" s="179"/>
      <c r="Q13" s="183">
        <v>3</v>
      </c>
      <c r="R13" s="187" t="s">
        <v>89</v>
      </c>
      <c r="S13" s="186" t="s">
        <v>351</v>
      </c>
      <c r="T13" s="183" t="s">
        <v>90</v>
      </c>
      <c r="U13" s="183">
        <v>37</v>
      </c>
      <c r="V13" s="179"/>
    </row>
    <row r="14" spans="1:22">
      <c r="A14" s="183">
        <v>4</v>
      </c>
      <c r="B14" s="187" t="s">
        <v>91</v>
      </c>
      <c r="C14" s="186" t="s">
        <v>351</v>
      </c>
      <c r="D14" s="183" t="s">
        <v>86</v>
      </c>
      <c r="E14" s="183">
        <v>9</v>
      </c>
      <c r="F14" s="183">
        <v>15</v>
      </c>
      <c r="G14" s="183">
        <v>19</v>
      </c>
      <c r="H14" s="179"/>
      <c r="I14" s="183">
        <v>4</v>
      </c>
      <c r="J14" s="187" t="s">
        <v>91</v>
      </c>
      <c r="K14" s="186" t="s">
        <v>351</v>
      </c>
      <c r="L14" s="183" t="s">
        <v>86</v>
      </c>
      <c r="M14" s="181">
        <v>11</v>
      </c>
      <c r="N14" s="181">
        <v>20</v>
      </c>
      <c r="O14" s="181">
        <v>21</v>
      </c>
      <c r="P14" s="179"/>
      <c r="Q14" s="183">
        <v>4</v>
      </c>
      <c r="R14" s="187" t="s">
        <v>91</v>
      </c>
      <c r="S14" s="186" t="s">
        <v>351</v>
      </c>
      <c r="T14" s="183" t="s">
        <v>86</v>
      </c>
      <c r="U14" s="188">
        <v>36</v>
      </c>
      <c r="V14" s="179"/>
    </row>
    <row r="15" spans="1:22">
      <c r="A15" s="183">
        <v>5</v>
      </c>
      <c r="B15" s="187" t="s">
        <v>92</v>
      </c>
      <c r="C15" s="186" t="s">
        <v>351</v>
      </c>
      <c r="D15" s="183" t="s">
        <v>88</v>
      </c>
      <c r="E15" s="183">
        <v>8</v>
      </c>
      <c r="F15" s="183">
        <v>15</v>
      </c>
      <c r="G15" s="183">
        <v>19</v>
      </c>
      <c r="H15" s="179"/>
      <c r="I15" s="183">
        <v>5</v>
      </c>
      <c r="J15" s="187" t="s">
        <v>92</v>
      </c>
      <c r="K15" s="186" t="s">
        <v>351</v>
      </c>
      <c r="L15" s="183" t="s">
        <v>88</v>
      </c>
      <c r="M15" s="181">
        <v>12</v>
      </c>
      <c r="N15" s="181">
        <v>22</v>
      </c>
      <c r="O15" s="181">
        <v>23</v>
      </c>
      <c r="P15" s="179"/>
      <c r="Q15" s="183">
        <v>5</v>
      </c>
      <c r="R15" s="187" t="s">
        <v>92</v>
      </c>
      <c r="S15" s="186" t="s">
        <v>351</v>
      </c>
      <c r="T15" s="183" t="s">
        <v>88</v>
      </c>
      <c r="U15" s="188">
        <v>38</v>
      </c>
      <c r="V15" s="179"/>
    </row>
    <row r="16" spans="1:22">
      <c r="A16" s="183">
        <v>6</v>
      </c>
      <c r="B16" s="187" t="s">
        <v>93</v>
      </c>
      <c r="C16" s="186" t="s">
        <v>351</v>
      </c>
      <c r="D16" s="183" t="s">
        <v>90</v>
      </c>
      <c r="E16" s="183">
        <v>8</v>
      </c>
      <c r="F16" s="183">
        <v>16</v>
      </c>
      <c r="G16" s="183">
        <v>23</v>
      </c>
      <c r="H16" s="179"/>
      <c r="I16" s="183">
        <v>6</v>
      </c>
      <c r="J16" s="187" t="s">
        <v>93</v>
      </c>
      <c r="K16" s="186" t="s">
        <v>351</v>
      </c>
      <c r="L16" s="183" t="s">
        <v>90</v>
      </c>
      <c r="M16" s="181">
        <v>8</v>
      </c>
      <c r="N16" s="181">
        <v>20</v>
      </c>
      <c r="O16" s="181">
        <v>22</v>
      </c>
      <c r="P16" s="179"/>
      <c r="Q16" s="183">
        <v>6</v>
      </c>
      <c r="R16" s="187" t="s">
        <v>93</v>
      </c>
      <c r="S16" s="186" t="s">
        <v>351</v>
      </c>
      <c r="T16" s="183" t="s">
        <v>90</v>
      </c>
      <c r="U16" s="188">
        <v>35</v>
      </c>
      <c r="V16" s="179"/>
    </row>
    <row r="17" spans="1:22">
      <c r="A17" s="183">
        <v>7</v>
      </c>
      <c r="B17" s="187" t="s">
        <v>94</v>
      </c>
      <c r="C17" s="186" t="s">
        <v>351</v>
      </c>
      <c r="D17" s="183" t="s">
        <v>86</v>
      </c>
      <c r="E17" s="183">
        <v>9</v>
      </c>
      <c r="F17" s="183">
        <v>9</v>
      </c>
      <c r="G17" s="183">
        <v>19</v>
      </c>
      <c r="H17" s="179"/>
      <c r="I17" s="183">
        <v>7</v>
      </c>
      <c r="J17" s="187" t="s">
        <v>94</v>
      </c>
      <c r="K17" s="186" t="s">
        <v>351</v>
      </c>
      <c r="L17" s="183" t="s">
        <v>86</v>
      </c>
      <c r="M17" s="181">
        <v>11</v>
      </c>
      <c r="N17" s="181">
        <v>19</v>
      </c>
      <c r="O17" s="181">
        <v>21</v>
      </c>
      <c r="P17" s="179"/>
      <c r="Q17" s="183">
        <v>7</v>
      </c>
      <c r="R17" s="187" t="s">
        <v>94</v>
      </c>
      <c r="S17" s="186" t="s">
        <v>351</v>
      </c>
      <c r="T17" s="183" t="s">
        <v>86</v>
      </c>
      <c r="U17" s="188">
        <v>29</v>
      </c>
      <c r="V17" s="179"/>
    </row>
    <row r="18" spans="1:22">
      <c r="A18" s="183">
        <v>8</v>
      </c>
      <c r="B18" s="187" t="s">
        <v>95</v>
      </c>
      <c r="C18" s="186" t="s">
        <v>351</v>
      </c>
      <c r="D18" s="183" t="s">
        <v>88</v>
      </c>
      <c r="E18" s="183">
        <v>9</v>
      </c>
      <c r="F18" s="183">
        <v>9</v>
      </c>
      <c r="G18" s="183">
        <v>23</v>
      </c>
      <c r="H18" s="179"/>
      <c r="I18" s="183">
        <v>8</v>
      </c>
      <c r="J18" s="187" t="s">
        <v>95</v>
      </c>
      <c r="K18" s="186" t="s">
        <v>351</v>
      </c>
      <c r="L18" s="183" t="s">
        <v>88</v>
      </c>
      <c r="M18" s="181">
        <v>12</v>
      </c>
      <c r="N18" s="181">
        <v>20</v>
      </c>
      <c r="O18" s="181">
        <v>21</v>
      </c>
      <c r="P18" s="179"/>
      <c r="Q18" s="183">
        <v>8</v>
      </c>
      <c r="R18" s="187" t="s">
        <v>95</v>
      </c>
      <c r="S18" s="186" t="s">
        <v>351</v>
      </c>
      <c r="T18" s="183" t="s">
        <v>88</v>
      </c>
      <c r="U18" s="188">
        <v>34</v>
      </c>
      <c r="V18" s="179"/>
    </row>
    <row r="19" spans="1:22">
      <c r="A19" s="183">
        <v>9</v>
      </c>
      <c r="B19" s="187" t="s">
        <v>96</v>
      </c>
      <c r="C19" s="186" t="s">
        <v>351</v>
      </c>
      <c r="D19" s="183" t="s">
        <v>90</v>
      </c>
      <c r="E19" s="183">
        <v>8</v>
      </c>
      <c r="F19" s="183">
        <v>10</v>
      </c>
      <c r="G19" s="183">
        <v>22</v>
      </c>
      <c r="H19" s="179"/>
      <c r="I19" s="183">
        <v>9</v>
      </c>
      <c r="J19" s="187" t="s">
        <v>96</v>
      </c>
      <c r="K19" s="186" t="s">
        <v>351</v>
      </c>
      <c r="L19" s="183" t="s">
        <v>90</v>
      </c>
      <c r="M19" s="181">
        <v>9</v>
      </c>
      <c r="N19" s="181">
        <v>22</v>
      </c>
      <c r="O19" s="181">
        <v>23</v>
      </c>
      <c r="P19" s="179"/>
      <c r="Q19" s="183">
        <v>9</v>
      </c>
      <c r="R19" s="187" t="s">
        <v>96</v>
      </c>
      <c r="S19" s="186" t="s">
        <v>351</v>
      </c>
      <c r="T19" s="183" t="s">
        <v>90</v>
      </c>
      <c r="U19" s="188">
        <v>32</v>
      </c>
      <c r="V19" s="179"/>
    </row>
    <row r="20" spans="1:22">
      <c r="A20" s="183">
        <v>10</v>
      </c>
      <c r="B20" s="187" t="s">
        <v>84</v>
      </c>
      <c r="C20" s="187" t="s">
        <v>97</v>
      </c>
      <c r="D20" s="183" t="s">
        <v>86</v>
      </c>
      <c r="E20" s="183">
        <v>12</v>
      </c>
      <c r="F20" s="183">
        <v>17</v>
      </c>
      <c r="G20" s="183">
        <v>23</v>
      </c>
      <c r="H20" s="179"/>
      <c r="I20" s="183">
        <v>10</v>
      </c>
      <c r="J20" s="187" t="s">
        <v>84</v>
      </c>
      <c r="K20" s="187" t="s">
        <v>97</v>
      </c>
      <c r="L20" s="183" t="s">
        <v>86</v>
      </c>
      <c r="M20" s="181">
        <v>14</v>
      </c>
      <c r="N20" s="181">
        <v>24</v>
      </c>
      <c r="O20" s="181">
        <v>25</v>
      </c>
      <c r="P20" s="179"/>
      <c r="Q20" s="183">
        <v>10</v>
      </c>
      <c r="R20" s="187" t="s">
        <v>84</v>
      </c>
      <c r="S20" s="187" t="s">
        <v>97</v>
      </c>
      <c r="T20" s="183" t="s">
        <v>86</v>
      </c>
      <c r="U20" s="192">
        <v>43.705882352941174</v>
      </c>
      <c r="V20" s="179"/>
    </row>
    <row r="21" spans="1:22">
      <c r="A21" s="183">
        <v>11</v>
      </c>
      <c r="B21" s="187" t="s">
        <v>87</v>
      </c>
      <c r="C21" s="187" t="s">
        <v>97</v>
      </c>
      <c r="D21" s="183" t="s">
        <v>88</v>
      </c>
      <c r="E21" s="183">
        <v>10</v>
      </c>
      <c r="F21" s="183">
        <v>17</v>
      </c>
      <c r="G21" s="183">
        <v>26</v>
      </c>
      <c r="H21" s="179"/>
      <c r="I21" s="183">
        <v>11</v>
      </c>
      <c r="J21" s="187" t="s">
        <v>87</v>
      </c>
      <c r="K21" s="187" t="s">
        <v>97</v>
      </c>
      <c r="L21" s="183" t="s">
        <v>88</v>
      </c>
      <c r="M21" s="181">
        <v>11</v>
      </c>
      <c r="N21" s="181">
        <v>26</v>
      </c>
      <c r="O21" s="181">
        <v>26</v>
      </c>
      <c r="P21" s="179"/>
      <c r="Q21" s="183">
        <v>11</v>
      </c>
      <c r="R21" s="187" t="s">
        <v>87</v>
      </c>
      <c r="S21" s="187" t="s">
        <v>97</v>
      </c>
      <c r="T21" s="183" t="s">
        <v>88</v>
      </c>
      <c r="U21" s="192">
        <v>41</v>
      </c>
      <c r="V21" s="179"/>
    </row>
    <row r="22" spans="1:22">
      <c r="A22" s="183">
        <v>12</v>
      </c>
      <c r="B22" s="187" t="s">
        <v>89</v>
      </c>
      <c r="C22" s="187" t="s">
        <v>97</v>
      </c>
      <c r="D22" s="183" t="s">
        <v>90</v>
      </c>
      <c r="E22" s="183">
        <v>12</v>
      </c>
      <c r="F22" s="183">
        <v>13</v>
      </c>
      <c r="G22" s="183">
        <v>26</v>
      </c>
      <c r="H22" s="179"/>
      <c r="I22" s="183">
        <v>12</v>
      </c>
      <c r="J22" s="187" t="s">
        <v>89</v>
      </c>
      <c r="K22" s="187" t="s">
        <v>97</v>
      </c>
      <c r="L22" s="183" t="s">
        <v>90</v>
      </c>
      <c r="M22" s="181">
        <v>13</v>
      </c>
      <c r="N22" s="181">
        <v>24</v>
      </c>
      <c r="O22" s="181">
        <v>24</v>
      </c>
      <c r="P22" s="179"/>
      <c r="Q22" s="183">
        <v>12</v>
      </c>
      <c r="R22" s="187" t="s">
        <v>89</v>
      </c>
      <c r="S22" s="187" t="s">
        <v>97</v>
      </c>
      <c r="T22" s="183" t="s">
        <v>90</v>
      </c>
      <c r="U22" s="192">
        <v>43.147058823529413</v>
      </c>
      <c r="V22" s="179"/>
    </row>
    <row r="23" spans="1:22">
      <c r="A23" s="183">
        <v>13</v>
      </c>
      <c r="B23" s="187" t="s">
        <v>98</v>
      </c>
      <c r="C23" s="187" t="s">
        <v>97</v>
      </c>
      <c r="D23" s="183" t="s">
        <v>86</v>
      </c>
      <c r="E23" s="183">
        <v>12</v>
      </c>
      <c r="F23" s="183">
        <v>15</v>
      </c>
      <c r="G23" s="183">
        <v>26</v>
      </c>
      <c r="H23" s="179"/>
      <c r="I23" s="183">
        <v>13</v>
      </c>
      <c r="J23" s="187" t="s">
        <v>98</v>
      </c>
      <c r="K23" s="187" t="s">
        <v>97</v>
      </c>
      <c r="L23" s="183" t="s">
        <v>86</v>
      </c>
      <c r="M23" s="181">
        <v>14</v>
      </c>
      <c r="N23" s="181">
        <v>23</v>
      </c>
      <c r="O23" s="181">
        <v>24</v>
      </c>
      <c r="P23" s="179"/>
      <c r="Q23" s="183">
        <v>13</v>
      </c>
      <c r="R23" s="187" t="s">
        <v>98</v>
      </c>
      <c r="S23" s="187" t="s">
        <v>97</v>
      </c>
      <c r="T23" s="183" t="s">
        <v>86</v>
      </c>
      <c r="U23" s="192">
        <v>40</v>
      </c>
      <c r="V23" s="179"/>
    </row>
    <row r="24" spans="1:22">
      <c r="A24" s="183">
        <v>14</v>
      </c>
      <c r="B24" s="187" t="s">
        <v>92</v>
      </c>
      <c r="C24" s="187" t="s">
        <v>97</v>
      </c>
      <c r="D24" s="183" t="s">
        <v>88</v>
      </c>
      <c r="E24" s="183">
        <v>9</v>
      </c>
      <c r="F24" s="183">
        <v>10</v>
      </c>
      <c r="G24" s="183">
        <v>28</v>
      </c>
      <c r="H24" s="179"/>
      <c r="I24" s="183">
        <v>14</v>
      </c>
      <c r="J24" s="187" t="s">
        <v>92</v>
      </c>
      <c r="K24" s="187" t="s">
        <v>97</v>
      </c>
      <c r="L24" s="183" t="s">
        <v>88</v>
      </c>
      <c r="M24" s="181">
        <v>11</v>
      </c>
      <c r="N24" s="181">
        <v>26</v>
      </c>
      <c r="O24" s="181">
        <v>25</v>
      </c>
      <c r="P24" s="179"/>
      <c r="Q24" s="183">
        <v>14</v>
      </c>
      <c r="R24" s="187" t="s">
        <v>92</v>
      </c>
      <c r="S24" s="187" t="s">
        <v>97</v>
      </c>
      <c r="T24" s="183" t="s">
        <v>88</v>
      </c>
      <c r="U24" s="192">
        <v>42</v>
      </c>
      <c r="V24" s="179"/>
    </row>
    <row r="25" spans="1:22">
      <c r="A25" s="183">
        <v>15</v>
      </c>
      <c r="B25" s="187" t="s">
        <v>93</v>
      </c>
      <c r="C25" s="187" t="s">
        <v>97</v>
      </c>
      <c r="D25" s="183" t="s">
        <v>90</v>
      </c>
      <c r="E25" s="183">
        <v>11</v>
      </c>
      <c r="F25" s="183">
        <v>12</v>
      </c>
      <c r="G25" s="183">
        <v>28</v>
      </c>
      <c r="H25" s="179"/>
      <c r="I25" s="183">
        <v>15</v>
      </c>
      <c r="J25" s="187" t="s">
        <v>93</v>
      </c>
      <c r="K25" s="187" t="s">
        <v>97</v>
      </c>
      <c r="L25" s="183" t="s">
        <v>90</v>
      </c>
      <c r="M25" s="181">
        <v>13</v>
      </c>
      <c r="N25" s="181">
        <v>28</v>
      </c>
      <c r="O25" s="181">
        <v>28</v>
      </c>
      <c r="P25" s="179"/>
      <c r="Q25" s="183">
        <v>15</v>
      </c>
      <c r="R25" s="187" t="s">
        <v>93</v>
      </c>
      <c r="S25" s="187" t="s">
        <v>97</v>
      </c>
      <c r="T25" s="183" t="s">
        <v>90</v>
      </c>
      <c r="U25" s="192">
        <v>35</v>
      </c>
      <c r="V25" s="179"/>
    </row>
    <row r="26" spans="1:22">
      <c r="A26" s="183">
        <v>16</v>
      </c>
      <c r="B26" s="187" t="s">
        <v>94</v>
      </c>
      <c r="C26" s="187" t="s">
        <v>97</v>
      </c>
      <c r="D26" s="183" t="s">
        <v>86</v>
      </c>
      <c r="E26" s="183">
        <v>11</v>
      </c>
      <c r="F26" s="183">
        <v>12</v>
      </c>
      <c r="G26" s="183">
        <v>30</v>
      </c>
      <c r="H26" s="179"/>
      <c r="I26" s="183">
        <v>16</v>
      </c>
      <c r="J26" s="187" t="s">
        <v>94</v>
      </c>
      <c r="K26" s="187" t="s">
        <v>97</v>
      </c>
      <c r="L26" s="183" t="s">
        <v>86</v>
      </c>
      <c r="M26" s="181">
        <v>13</v>
      </c>
      <c r="N26" s="181">
        <v>26</v>
      </c>
      <c r="O26" s="181">
        <v>25</v>
      </c>
      <c r="P26" s="179"/>
      <c r="Q26" s="183">
        <v>16</v>
      </c>
      <c r="R26" s="187" t="s">
        <v>94</v>
      </c>
      <c r="S26" s="187" t="s">
        <v>97</v>
      </c>
      <c r="T26" s="183" t="s">
        <v>86</v>
      </c>
      <c r="U26" s="192">
        <v>36</v>
      </c>
      <c r="V26" s="179"/>
    </row>
    <row r="27" spans="1:22">
      <c r="A27" s="183">
        <v>17</v>
      </c>
      <c r="B27" s="187" t="s">
        <v>95</v>
      </c>
      <c r="C27" s="187" t="s">
        <v>97</v>
      </c>
      <c r="D27" s="183" t="s">
        <v>88</v>
      </c>
      <c r="E27" s="183">
        <v>12</v>
      </c>
      <c r="F27" s="183">
        <v>9</v>
      </c>
      <c r="G27" s="183">
        <v>28</v>
      </c>
      <c r="H27" s="179"/>
      <c r="I27" s="183">
        <v>17</v>
      </c>
      <c r="J27" s="187" t="s">
        <v>95</v>
      </c>
      <c r="K27" s="187" t="s">
        <v>97</v>
      </c>
      <c r="L27" s="183" t="s">
        <v>88</v>
      </c>
      <c r="M27" s="181">
        <v>12</v>
      </c>
      <c r="N27" s="181">
        <v>24</v>
      </c>
      <c r="O27" s="181">
        <v>24</v>
      </c>
      <c r="P27" s="179"/>
      <c r="Q27" s="183">
        <v>17</v>
      </c>
      <c r="R27" s="187" t="s">
        <v>95</v>
      </c>
      <c r="S27" s="187" t="s">
        <v>97</v>
      </c>
      <c r="T27" s="183" t="s">
        <v>88</v>
      </c>
      <c r="U27" s="192">
        <v>36</v>
      </c>
      <c r="V27" s="179"/>
    </row>
    <row r="28" spans="1:22">
      <c r="A28" s="183">
        <v>18</v>
      </c>
      <c r="B28" s="187" t="s">
        <v>96</v>
      </c>
      <c r="C28" s="187" t="s">
        <v>97</v>
      </c>
      <c r="D28" s="183" t="s">
        <v>90</v>
      </c>
      <c r="E28" s="183">
        <v>9</v>
      </c>
      <c r="F28" s="183">
        <v>12</v>
      </c>
      <c r="G28" s="183">
        <v>27</v>
      </c>
      <c r="H28" s="179"/>
      <c r="I28" s="183">
        <v>18</v>
      </c>
      <c r="J28" s="187" t="s">
        <v>96</v>
      </c>
      <c r="K28" s="187" t="s">
        <v>97</v>
      </c>
      <c r="L28" s="183" t="s">
        <v>90</v>
      </c>
      <c r="M28" s="181">
        <v>13</v>
      </c>
      <c r="N28" s="181">
        <v>23</v>
      </c>
      <c r="O28" s="181">
        <v>23</v>
      </c>
      <c r="P28" s="179"/>
      <c r="Q28" s="183">
        <v>18</v>
      </c>
      <c r="R28" s="187" t="s">
        <v>96</v>
      </c>
      <c r="S28" s="187" t="s">
        <v>97</v>
      </c>
      <c r="T28" s="183" t="s">
        <v>90</v>
      </c>
      <c r="U28" s="192">
        <v>42</v>
      </c>
      <c r="V28" s="179"/>
    </row>
    <row r="29" spans="1:2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</row>
    <row r="30" spans="1:2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</row>
    <row r="31" spans="1:22">
      <c r="A31" s="198" t="s">
        <v>99</v>
      </c>
      <c r="B31" s="181"/>
      <c r="C31" s="469" t="s">
        <v>100</v>
      </c>
      <c r="D31" s="470"/>
      <c r="E31" s="181"/>
      <c r="F31" s="181"/>
      <c r="G31" s="181"/>
      <c r="H31" s="179"/>
      <c r="I31" s="198" t="s">
        <v>99</v>
      </c>
      <c r="J31" s="181"/>
      <c r="K31" s="468" t="s">
        <v>100</v>
      </c>
      <c r="L31" s="468"/>
      <c r="M31" s="181"/>
      <c r="N31" s="181"/>
      <c r="O31" s="181"/>
      <c r="P31" s="179"/>
      <c r="Q31" s="198" t="s">
        <v>99</v>
      </c>
      <c r="R31" s="468" t="s">
        <v>100</v>
      </c>
      <c r="S31" s="468"/>
      <c r="T31" s="181"/>
      <c r="U31" s="181"/>
      <c r="V31" s="179"/>
    </row>
    <row r="32" spans="1:22">
      <c r="A32" s="188">
        <v>1</v>
      </c>
      <c r="B32" s="186" t="s">
        <v>101</v>
      </c>
      <c r="C32" s="187" t="s">
        <v>351</v>
      </c>
      <c r="D32" s="181"/>
      <c r="E32" s="194">
        <f>AVERAGE(E11:E19)</f>
        <v>8.4444444444444446</v>
      </c>
      <c r="F32" s="194">
        <f>AVERAGE(F11:F19)</f>
        <v>12.222222222222221</v>
      </c>
      <c r="G32" s="194">
        <f>AVERAGE(G11:G19)</f>
        <v>21.333333333333332</v>
      </c>
      <c r="H32" s="179"/>
      <c r="I32" s="188">
        <v>1</v>
      </c>
      <c r="J32" s="186" t="s">
        <v>101</v>
      </c>
      <c r="K32" s="187" t="s">
        <v>85</v>
      </c>
      <c r="L32" s="181"/>
      <c r="M32" s="193">
        <f>AVERAGE(M11:M19)</f>
        <v>10.555555555555555</v>
      </c>
      <c r="N32" s="193">
        <f>AVERAGE(N11:N19)</f>
        <v>21</v>
      </c>
      <c r="O32" s="193">
        <f>AVERAGE(O11:O19)</f>
        <v>22.333333333333332</v>
      </c>
      <c r="P32" s="179"/>
      <c r="Q32" s="188">
        <v>1</v>
      </c>
      <c r="R32" s="186" t="s">
        <v>101</v>
      </c>
      <c r="S32" s="187" t="s">
        <v>85</v>
      </c>
      <c r="T32" s="181"/>
      <c r="U32" s="193">
        <f>AVERAGE(U11:U19)</f>
        <v>34.888888888888886</v>
      </c>
      <c r="V32" s="179"/>
    </row>
    <row r="33" spans="1:27">
      <c r="A33" s="188">
        <v>2</v>
      </c>
      <c r="B33" s="187" t="s">
        <v>101</v>
      </c>
      <c r="C33" s="187" t="s">
        <v>97</v>
      </c>
      <c r="D33" s="181"/>
      <c r="E33" s="194">
        <f>AVERAGE(E20:E28)</f>
        <v>10.888888888888889</v>
      </c>
      <c r="F33" s="194">
        <f>AVERAGE(F20:F28)</f>
        <v>13</v>
      </c>
      <c r="G33" s="194">
        <f>AVERAGE(G20:G28)</f>
        <v>26.888888888888889</v>
      </c>
      <c r="H33" s="179"/>
      <c r="I33" s="188">
        <v>2</v>
      </c>
      <c r="J33" s="187" t="s">
        <v>101</v>
      </c>
      <c r="K33" s="187" t="s">
        <v>97</v>
      </c>
      <c r="L33" s="181"/>
      <c r="M33" s="193">
        <f>AVERAGE(M20:M28)</f>
        <v>12.666666666666666</v>
      </c>
      <c r="N33" s="193">
        <f>AVERAGE(N20:N28)</f>
        <v>24.888888888888889</v>
      </c>
      <c r="O33" s="193">
        <f>AVERAGE(O20:O28)</f>
        <v>24.888888888888889</v>
      </c>
      <c r="P33" s="179"/>
      <c r="Q33" s="188">
        <v>2</v>
      </c>
      <c r="R33" s="187" t="s">
        <v>101</v>
      </c>
      <c r="S33" s="187" t="s">
        <v>97</v>
      </c>
      <c r="T33" s="181"/>
      <c r="U33" s="193">
        <f>AVERAGE(U20:U28)</f>
        <v>39.872549019607845</v>
      </c>
      <c r="V33" s="179"/>
    </row>
    <row r="34" spans="1:27">
      <c r="A34" s="198" t="s">
        <v>102</v>
      </c>
      <c r="B34" s="186" t="s">
        <v>101</v>
      </c>
      <c r="C34" s="187" t="s">
        <v>351</v>
      </c>
      <c r="D34" s="181"/>
      <c r="E34" s="194">
        <f>STDEV(E11:E19)</f>
        <v>0.52704627669472393</v>
      </c>
      <c r="F34" s="194">
        <f>STDEV(F11:F19)</f>
        <v>2.9486343354923576</v>
      </c>
      <c r="G34" s="194">
        <f>STDEV(G11:G19)</f>
        <v>2.6925824035672519</v>
      </c>
      <c r="H34" s="179"/>
      <c r="I34" s="198" t="s">
        <v>102</v>
      </c>
      <c r="J34" s="186" t="s">
        <v>101</v>
      </c>
      <c r="K34" s="187" t="s">
        <v>85</v>
      </c>
      <c r="L34" s="181"/>
      <c r="M34" s="194">
        <f>STDEV(M12:M20)</f>
        <v>1.9002923751652308</v>
      </c>
      <c r="N34" s="194">
        <f>STDEV(N12:N20)</f>
        <v>1.8104634152000498</v>
      </c>
      <c r="O34" s="194">
        <f>STDEV(O12:O20)</f>
        <v>1.7873008824606049</v>
      </c>
      <c r="P34" s="179"/>
      <c r="Q34" s="198" t="s">
        <v>102</v>
      </c>
      <c r="R34" s="186" t="s">
        <v>101</v>
      </c>
      <c r="S34" s="187" t="s">
        <v>85</v>
      </c>
      <c r="T34" s="181"/>
      <c r="U34" s="194">
        <f>STDEV(U12:U20)</f>
        <v>4.2333646658060067</v>
      </c>
      <c r="V34" s="179"/>
    </row>
    <row r="35" spans="1:27">
      <c r="A35" s="181"/>
      <c r="B35" s="187" t="s">
        <v>101</v>
      </c>
      <c r="C35" s="187" t="s">
        <v>97</v>
      </c>
      <c r="D35" s="181"/>
      <c r="E35" s="194">
        <f>STDEV(E20:E28)</f>
        <v>1.269295517643986</v>
      </c>
      <c r="F35" s="194">
        <f>STDEV(F20:F28)</f>
        <v>2.8284271247461903</v>
      </c>
      <c r="G35" s="194">
        <f>STDEV(G20:G28)</f>
        <v>1.9649710204252595</v>
      </c>
      <c r="H35" s="179"/>
      <c r="I35" s="181"/>
      <c r="J35" s="187" t="s">
        <v>101</v>
      </c>
      <c r="K35" s="187" t="s">
        <v>97</v>
      </c>
      <c r="L35" s="181"/>
      <c r="M35" s="194">
        <f>STDEV(M20:M28)</f>
        <v>1.1180339887498949</v>
      </c>
      <c r="N35" s="194">
        <f>STDEV(N20:N28)</f>
        <v>1.6914819275153625</v>
      </c>
      <c r="O35" s="194">
        <f>STDEV(O20:O28)</f>
        <v>1.4529663145135492</v>
      </c>
      <c r="P35" s="179"/>
      <c r="Q35" s="181"/>
      <c r="R35" s="187" t="s">
        <v>101</v>
      </c>
      <c r="S35" s="187" t="s">
        <v>97</v>
      </c>
      <c r="T35" s="181"/>
      <c r="U35" s="194">
        <f>STDEV(U20:U28)</f>
        <v>3.3446103936214708</v>
      </c>
      <c r="V35" s="179"/>
    </row>
    <row r="36" spans="1:27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</row>
    <row r="37" spans="1:27">
      <c r="A37" s="179"/>
      <c r="B37" s="179"/>
      <c r="C37" s="179"/>
      <c r="D37" s="179"/>
      <c r="E37" s="179"/>
      <c r="F37" s="191"/>
      <c r="G37" s="191"/>
      <c r="H37" s="191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</row>
    <row r="38" spans="1:27">
      <c r="A38" s="179"/>
      <c r="B38" s="191"/>
      <c r="C38" s="191"/>
      <c r="D38" s="179"/>
      <c r="E38" s="179"/>
      <c r="F38" s="179"/>
      <c r="G38" s="179"/>
      <c r="H38" s="200"/>
      <c r="I38" s="195"/>
      <c r="J38" s="195"/>
      <c r="K38" s="195"/>
      <c r="L38" s="195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</row>
    <row r="39" spans="1:27">
      <c r="A39" s="179"/>
      <c r="B39" s="179"/>
      <c r="C39" s="179"/>
      <c r="D39" s="179"/>
      <c r="E39" s="179"/>
      <c r="F39" s="179"/>
      <c r="G39" s="179"/>
      <c r="H39" s="200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</row>
    <row r="40" spans="1:27">
      <c r="A40" s="179"/>
      <c r="B40" s="179"/>
      <c r="C40" s="179"/>
      <c r="D40" s="185" t="s">
        <v>80</v>
      </c>
      <c r="E40" s="199" t="s">
        <v>349</v>
      </c>
      <c r="F40" s="199"/>
      <c r="G40" s="179"/>
      <c r="H40" s="200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</row>
    <row r="41" spans="1:27" ht="17.25">
      <c r="A41" s="179"/>
      <c r="B41" s="179"/>
      <c r="C41" s="179"/>
      <c r="D41" s="185" t="s">
        <v>81</v>
      </c>
      <c r="E41" s="199" t="s">
        <v>350</v>
      </c>
      <c r="F41" s="199"/>
      <c r="H41" s="5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</row>
    <row r="42" spans="1:27" ht="17.25">
      <c r="D42" s="185" t="s">
        <v>82</v>
      </c>
      <c r="E42" s="199" t="s">
        <v>146</v>
      </c>
      <c r="F42" s="179"/>
      <c r="H42" s="58"/>
    </row>
    <row r="43" spans="1:27">
      <c r="D43" s="185" t="s">
        <v>172</v>
      </c>
      <c r="E43" s="199" t="s">
        <v>429</v>
      </c>
      <c r="F43" s="179"/>
    </row>
    <row r="44" spans="1:27">
      <c r="D44" s="189"/>
      <c r="E44" s="179"/>
      <c r="F44" s="179"/>
    </row>
    <row r="45" spans="1:27">
      <c r="D45" s="190" t="s">
        <v>84</v>
      </c>
      <c r="E45" s="189" t="s">
        <v>145</v>
      </c>
      <c r="F45" s="189"/>
    </row>
    <row r="46" spans="1:27">
      <c r="D46" s="179"/>
      <c r="E46" s="179"/>
      <c r="F46" s="179"/>
    </row>
    <row r="47" spans="1:27" ht="17.25">
      <c r="D47" s="179"/>
      <c r="E47" s="179"/>
      <c r="F47" s="179"/>
      <c r="J47" s="58"/>
    </row>
    <row r="48" spans="1:27">
      <c r="D48" s="179"/>
      <c r="E48" s="179"/>
      <c r="F48" s="179"/>
    </row>
    <row r="49" spans="4:10">
      <c r="D49" s="179"/>
      <c r="E49" s="179"/>
      <c r="F49" s="179"/>
    </row>
    <row r="50" spans="4:10">
      <c r="D50" s="179"/>
      <c r="E50" s="179"/>
      <c r="F50" s="179"/>
    </row>
    <row r="51" spans="4:10">
      <c r="D51" s="179"/>
      <c r="E51" s="179"/>
      <c r="F51" s="179"/>
    </row>
    <row r="52" spans="4:10">
      <c r="D52" s="179"/>
      <c r="E52" s="179"/>
      <c r="F52" s="179"/>
    </row>
    <row r="53" spans="4:10">
      <c r="D53" s="179"/>
      <c r="E53" s="179"/>
      <c r="F53" s="179"/>
    </row>
    <row r="54" spans="4:10">
      <c r="D54" s="179"/>
      <c r="E54" s="179"/>
      <c r="F54" s="179"/>
    </row>
    <row r="55" spans="4:10">
      <c r="D55" s="179"/>
      <c r="E55" s="179"/>
      <c r="F55" s="179"/>
    </row>
    <row r="56" spans="4:10">
      <c r="D56" s="179"/>
      <c r="E56" s="179"/>
      <c r="F56" s="179"/>
    </row>
    <row r="57" spans="4:10">
      <c r="D57" s="179"/>
      <c r="E57" s="179"/>
      <c r="F57" s="179"/>
    </row>
    <row r="58" spans="4:10">
      <c r="D58" s="179"/>
      <c r="E58" s="179"/>
      <c r="F58" s="179"/>
    </row>
    <row r="59" spans="4:10" ht="15.75">
      <c r="D59" s="179"/>
      <c r="E59" s="179"/>
      <c r="F59" s="179"/>
      <c r="J59" s="60"/>
    </row>
    <row r="60" spans="4:10">
      <c r="D60" s="179"/>
      <c r="E60" s="179"/>
      <c r="F60" s="179"/>
    </row>
    <row r="61" spans="4:10">
      <c r="D61" s="179"/>
      <c r="E61" s="179"/>
      <c r="F61" s="179"/>
    </row>
    <row r="62" spans="4:10">
      <c r="D62" s="179"/>
      <c r="E62" s="179"/>
      <c r="F62" s="179"/>
    </row>
    <row r="63" spans="4:10">
      <c r="D63" s="179"/>
      <c r="E63" s="179"/>
      <c r="F63" s="179"/>
    </row>
    <row r="64" spans="4:10">
      <c r="D64" s="179"/>
      <c r="E64" s="179"/>
      <c r="F64" s="179"/>
    </row>
  </sheetData>
  <mergeCells count="3">
    <mergeCell ref="K31:L31"/>
    <mergeCell ref="R31:S31"/>
    <mergeCell ref="C31:D31"/>
  </mergeCells>
  <phoneticPr fontId="9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52"/>
  <sheetViews>
    <sheetView workbookViewId="0"/>
  </sheetViews>
  <sheetFormatPr defaultRowHeight="15"/>
  <cols>
    <col min="1" max="1" width="20.42578125" style="167" customWidth="1"/>
    <col min="2" max="2" width="12.42578125" style="167" customWidth="1"/>
    <col min="3" max="3" width="19" style="167" bestFit="1" customWidth="1"/>
    <col min="4" max="4" width="5.85546875" style="167" customWidth="1"/>
    <col min="5" max="5" width="14.85546875" style="167" customWidth="1"/>
    <col min="6" max="6" width="11" style="167" bestFit="1" customWidth="1"/>
    <col min="7" max="7" width="15.85546875" style="167" customWidth="1"/>
    <col min="8" max="8" width="15.5703125" style="167" bestFit="1" customWidth="1"/>
    <col min="9" max="9" width="13.28515625" style="167" customWidth="1"/>
    <col min="10" max="10" width="8.5703125" style="167" bestFit="1" customWidth="1"/>
    <col min="11" max="258" width="9.140625" style="167"/>
    <col min="259" max="259" width="19" style="167" bestFit="1" customWidth="1"/>
    <col min="260" max="260" width="5.85546875" style="167" customWidth="1"/>
    <col min="261" max="261" width="14.85546875" style="167" customWidth="1"/>
    <col min="262" max="262" width="11" style="167" bestFit="1" customWidth="1"/>
    <col min="263" max="263" width="15.85546875" style="167" customWidth="1"/>
    <col min="264" max="264" width="15.5703125" style="167" bestFit="1" customWidth="1"/>
    <col min="265" max="265" width="13.28515625" style="167" customWidth="1"/>
    <col min="266" max="266" width="8.5703125" style="167" bestFit="1" customWidth="1"/>
    <col min="267" max="514" width="9.140625" style="167"/>
    <col min="515" max="515" width="19" style="167" bestFit="1" customWidth="1"/>
    <col min="516" max="516" width="5.85546875" style="167" customWidth="1"/>
    <col min="517" max="517" width="14.85546875" style="167" customWidth="1"/>
    <col min="518" max="518" width="11" style="167" bestFit="1" customWidth="1"/>
    <col min="519" max="519" width="15.85546875" style="167" customWidth="1"/>
    <col min="520" max="520" width="15.5703125" style="167" bestFit="1" customWidth="1"/>
    <col min="521" max="521" width="13.28515625" style="167" customWidth="1"/>
    <col min="522" max="522" width="8.5703125" style="167" bestFit="1" customWidth="1"/>
    <col min="523" max="770" width="9.140625" style="167"/>
    <col min="771" max="771" width="19" style="167" bestFit="1" customWidth="1"/>
    <col min="772" max="772" width="5.85546875" style="167" customWidth="1"/>
    <col min="773" max="773" width="14.85546875" style="167" customWidth="1"/>
    <col min="774" max="774" width="11" style="167" bestFit="1" customWidth="1"/>
    <col min="775" max="775" width="15.85546875" style="167" customWidth="1"/>
    <col min="776" max="776" width="15.5703125" style="167" bestFit="1" customWidth="1"/>
    <col min="777" max="777" width="13.28515625" style="167" customWidth="1"/>
    <col min="778" max="778" width="8.5703125" style="167" bestFit="1" customWidth="1"/>
    <col min="779" max="1026" width="9.140625" style="167"/>
    <col min="1027" max="1027" width="19" style="167" bestFit="1" customWidth="1"/>
    <col min="1028" max="1028" width="5.85546875" style="167" customWidth="1"/>
    <col min="1029" max="1029" width="14.85546875" style="167" customWidth="1"/>
    <col min="1030" max="1030" width="11" style="167" bestFit="1" customWidth="1"/>
    <col min="1031" max="1031" width="15.85546875" style="167" customWidth="1"/>
    <col min="1032" max="1032" width="15.5703125" style="167" bestFit="1" customWidth="1"/>
    <col min="1033" max="1033" width="13.28515625" style="167" customWidth="1"/>
    <col min="1034" max="1034" width="8.5703125" style="167" bestFit="1" customWidth="1"/>
    <col min="1035" max="1282" width="9.140625" style="167"/>
    <col min="1283" max="1283" width="19" style="167" bestFit="1" customWidth="1"/>
    <col min="1284" max="1284" width="5.85546875" style="167" customWidth="1"/>
    <col min="1285" max="1285" width="14.85546875" style="167" customWidth="1"/>
    <col min="1286" max="1286" width="11" style="167" bestFit="1" customWidth="1"/>
    <col min="1287" max="1287" width="15.85546875" style="167" customWidth="1"/>
    <col min="1288" max="1288" width="15.5703125" style="167" bestFit="1" customWidth="1"/>
    <col min="1289" max="1289" width="13.28515625" style="167" customWidth="1"/>
    <col min="1290" max="1290" width="8.5703125" style="167" bestFit="1" customWidth="1"/>
    <col min="1291" max="1538" width="9.140625" style="167"/>
    <col min="1539" max="1539" width="19" style="167" bestFit="1" customWidth="1"/>
    <col min="1540" max="1540" width="5.85546875" style="167" customWidth="1"/>
    <col min="1541" max="1541" width="14.85546875" style="167" customWidth="1"/>
    <col min="1542" max="1542" width="11" style="167" bestFit="1" customWidth="1"/>
    <col min="1543" max="1543" width="15.85546875" style="167" customWidth="1"/>
    <col min="1544" max="1544" width="15.5703125" style="167" bestFit="1" customWidth="1"/>
    <col min="1545" max="1545" width="13.28515625" style="167" customWidth="1"/>
    <col min="1546" max="1546" width="8.5703125" style="167" bestFit="1" customWidth="1"/>
    <col min="1547" max="1794" width="9.140625" style="167"/>
    <col min="1795" max="1795" width="19" style="167" bestFit="1" customWidth="1"/>
    <col min="1796" max="1796" width="5.85546875" style="167" customWidth="1"/>
    <col min="1797" max="1797" width="14.85546875" style="167" customWidth="1"/>
    <col min="1798" max="1798" width="11" style="167" bestFit="1" customWidth="1"/>
    <col min="1799" max="1799" width="15.85546875" style="167" customWidth="1"/>
    <col min="1800" max="1800" width="15.5703125" style="167" bestFit="1" customWidth="1"/>
    <col min="1801" max="1801" width="13.28515625" style="167" customWidth="1"/>
    <col min="1802" max="1802" width="8.5703125" style="167" bestFit="1" customWidth="1"/>
    <col min="1803" max="2050" width="9.140625" style="167"/>
    <col min="2051" max="2051" width="19" style="167" bestFit="1" customWidth="1"/>
    <col min="2052" max="2052" width="5.85546875" style="167" customWidth="1"/>
    <col min="2053" max="2053" width="14.85546875" style="167" customWidth="1"/>
    <col min="2054" max="2054" width="11" style="167" bestFit="1" customWidth="1"/>
    <col min="2055" max="2055" width="15.85546875" style="167" customWidth="1"/>
    <col min="2056" max="2056" width="15.5703125" style="167" bestFit="1" customWidth="1"/>
    <col min="2057" max="2057" width="13.28515625" style="167" customWidth="1"/>
    <col min="2058" max="2058" width="8.5703125" style="167" bestFit="1" customWidth="1"/>
    <col min="2059" max="2306" width="9.140625" style="167"/>
    <col min="2307" max="2307" width="19" style="167" bestFit="1" customWidth="1"/>
    <col min="2308" max="2308" width="5.85546875" style="167" customWidth="1"/>
    <col min="2309" max="2309" width="14.85546875" style="167" customWidth="1"/>
    <col min="2310" max="2310" width="11" style="167" bestFit="1" customWidth="1"/>
    <col min="2311" max="2311" width="15.85546875" style="167" customWidth="1"/>
    <col min="2312" max="2312" width="15.5703125" style="167" bestFit="1" customWidth="1"/>
    <col min="2313" max="2313" width="13.28515625" style="167" customWidth="1"/>
    <col min="2314" max="2314" width="8.5703125" style="167" bestFit="1" customWidth="1"/>
    <col min="2315" max="2562" width="9.140625" style="167"/>
    <col min="2563" max="2563" width="19" style="167" bestFit="1" customWidth="1"/>
    <col min="2564" max="2564" width="5.85546875" style="167" customWidth="1"/>
    <col min="2565" max="2565" width="14.85546875" style="167" customWidth="1"/>
    <col min="2566" max="2566" width="11" style="167" bestFit="1" customWidth="1"/>
    <col min="2567" max="2567" width="15.85546875" style="167" customWidth="1"/>
    <col min="2568" max="2568" width="15.5703125" style="167" bestFit="1" customWidth="1"/>
    <col min="2569" max="2569" width="13.28515625" style="167" customWidth="1"/>
    <col min="2570" max="2570" width="8.5703125" style="167" bestFit="1" customWidth="1"/>
    <col min="2571" max="2818" width="9.140625" style="167"/>
    <col min="2819" max="2819" width="19" style="167" bestFit="1" customWidth="1"/>
    <col min="2820" max="2820" width="5.85546875" style="167" customWidth="1"/>
    <col min="2821" max="2821" width="14.85546875" style="167" customWidth="1"/>
    <col min="2822" max="2822" width="11" style="167" bestFit="1" customWidth="1"/>
    <col min="2823" max="2823" width="15.85546875" style="167" customWidth="1"/>
    <col min="2824" max="2824" width="15.5703125" style="167" bestFit="1" customWidth="1"/>
    <col min="2825" max="2825" width="13.28515625" style="167" customWidth="1"/>
    <col min="2826" max="2826" width="8.5703125" style="167" bestFit="1" customWidth="1"/>
    <col min="2827" max="3074" width="9.140625" style="167"/>
    <col min="3075" max="3075" width="19" style="167" bestFit="1" customWidth="1"/>
    <col min="3076" max="3076" width="5.85546875" style="167" customWidth="1"/>
    <col min="3077" max="3077" width="14.85546875" style="167" customWidth="1"/>
    <col min="3078" max="3078" width="11" style="167" bestFit="1" customWidth="1"/>
    <col min="3079" max="3079" width="15.85546875" style="167" customWidth="1"/>
    <col min="3080" max="3080" width="15.5703125" style="167" bestFit="1" customWidth="1"/>
    <col min="3081" max="3081" width="13.28515625" style="167" customWidth="1"/>
    <col min="3082" max="3082" width="8.5703125" style="167" bestFit="1" customWidth="1"/>
    <col min="3083" max="3330" width="9.140625" style="167"/>
    <col min="3331" max="3331" width="19" style="167" bestFit="1" customWidth="1"/>
    <col min="3332" max="3332" width="5.85546875" style="167" customWidth="1"/>
    <col min="3333" max="3333" width="14.85546875" style="167" customWidth="1"/>
    <col min="3334" max="3334" width="11" style="167" bestFit="1" customWidth="1"/>
    <col min="3335" max="3335" width="15.85546875" style="167" customWidth="1"/>
    <col min="3336" max="3336" width="15.5703125" style="167" bestFit="1" customWidth="1"/>
    <col min="3337" max="3337" width="13.28515625" style="167" customWidth="1"/>
    <col min="3338" max="3338" width="8.5703125" style="167" bestFit="1" customWidth="1"/>
    <col min="3339" max="3586" width="9.140625" style="167"/>
    <col min="3587" max="3587" width="19" style="167" bestFit="1" customWidth="1"/>
    <col min="3588" max="3588" width="5.85546875" style="167" customWidth="1"/>
    <col min="3589" max="3589" width="14.85546875" style="167" customWidth="1"/>
    <col min="3590" max="3590" width="11" style="167" bestFit="1" customWidth="1"/>
    <col min="3591" max="3591" width="15.85546875" style="167" customWidth="1"/>
    <col min="3592" max="3592" width="15.5703125" style="167" bestFit="1" customWidth="1"/>
    <col min="3593" max="3593" width="13.28515625" style="167" customWidth="1"/>
    <col min="3594" max="3594" width="8.5703125" style="167" bestFit="1" customWidth="1"/>
    <col min="3595" max="3842" width="9.140625" style="167"/>
    <col min="3843" max="3843" width="19" style="167" bestFit="1" customWidth="1"/>
    <col min="3844" max="3844" width="5.85546875" style="167" customWidth="1"/>
    <col min="3845" max="3845" width="14.85546875" style="167" customWidth="1"/>
    <col min="3846" max="3846" width="11" style="167" bestFit="1" customWidth="1"/>
    <col min="3847" max="3847" width="15.85546875" style="167" customWidth="1"/>
    <col min="3848" max="3848" width="15.5703125" style="167" bestFit="1" customWidth="1"/>
    <col min="3849" max="3849" width="13.28515625" style="167" customWidth="1"/>
    <col min="3850" max="3850" width="8.5703125" style="167" bestFit="1" customWidth="1"/>
    <col min="3851" max="4098" width="9.140625" style="167"/>
    <col min="4099" max="4099" width="19" style="167" bestFit="1" customWidth="1"/>
    <col min="4100" max="4100" width="5.85546875" style="167" customWidth="1"/>
    <col min="4101" max="4101" width="14.85546875" style="167" customWidth="1"/>
    <col min="4102" max="4102" width="11" style="167" bestFit="1" customWidth="1"/>
    <col min="4103" max="4103" width="15.85546875" style="167" customWidth="1"/>
    <col min="4104" max="4104" width="15.5703125" style="167" bestFit="1" customWidth="1"/>
    <col min="4105" max="4105" width="13.28515625" style="167" customWidth="1"/>
    <col min="4106" max="4106" width="8.5703125" style="167" bestFit="1" customWidth="1"/>
    <col min="4107" max="4354" width="9.140625" style="167"/>
    <col min="4355" max="4355" width="19" style="167" bestFit="1" customWidth="1"/>
    <col min="4356" max="4356" width="5.85546875" style="167" customWidth="1"/>
    <col min="4357" max="4357" width="14.85546875" style="167" customWidth="1"/>
    <col min="4358" max="4358" width="11" style="167" bestFit="1" customWidth="1"/>
    <col min="4359" max="4359" width="15.85546875" style="167" customWidth="1"/>
    <col min="4360" max="4360" width="15.5703125" style="167" bestFit="1" customWidth="1"/>
    <col min="4361" max="4361" width="13.28515625" style="167" customWidth="1"/>
    <col min="4362" max="4362" width="8.5703125" style="167" bestFit="1" customWidth="1"/>
    <col min="4363" max="4610" width="9.140625" style="167"/>
    <col min="4611" max="4611" width="19" style="167" bestFit="1" customWidth="1"/>
    <col min="4612" max="4612" width="5.85546875" style="167" customWidth="1"/>
    <col min="4613" max="4613" width="14.85546875" style="167" customWidth="1"/>
    <col min="4614" max="4614" width="11" style="167" bestFit="1" customWidth="1"/>
    <col min="4615" max="4615" width="15.85546875" style="167" customWidth="1"/>
    <col min="4616" max="4616" width="15.5703125" style="167" bestFit="1" customWidth="1"/>
    <col min="4617" max="4617" width="13.28515625" style="167" customWidth="1"/>
    <col min="4618" max="4618" width="8.5703125" style="167" bestFit="1" customWidth="1"/>
    <col min="4619" max="4866" width="9.140625" style="167"/>
    <col min="4867" max="4867" width="19" style="167" bestFit="1" customWidth="1"/>
    <col min="4868" max="4868" width="5.85546875" style="167" customWidth="1"/>
    <col min="4869" max="4869" width="14.85546875" style="167" customWidth="1"/>
    <col min="4870" max="4870" width="11" style="167" bestFit="1" customWidth="1"/>
    <col min="4871" max="4871" width="15.85546875" style="167" customWidth="1"/>
    <col min="4872" max="4872" width="15.5703125" style="167" bestFit="1" customWidth="1"/>
    <col min="4873" max="4873" width="13.28515625" style="167" customWidth="1"/>
    <col min="4874" max="4874" width="8.5703125" style="167" bestFit="1" customWidth="1"/>
    <col min="4875" max="5122" width="9.140625" style="167"/>
    <col min="5123" max="5123" width="19" style="167" bestFit="1" customWidth="1"/>
    <col min="5124" max="5124" width="5.85546875" style="167" customWidth="1"/>
    <col min="5125" max="5125" width="14.85546875" style="167" customWidth="1"/>
    <col min="5126" max="5126" width="11" style="167" bestFit="1" customWidth="1"/>
    <col min="5127" max="5127" width="15.85546875" style="167" customWidth="1"/>
    <col min="5128" max="5128" width="15.5703125" style="167" bestFit="1" customWidth="1"/>
    <col min="5129" max="5129" width="13.28515625" style="167" customWidth="1"/>
    <col min="5130" max="5130" width="8.5703125" style="167" bestFit="1" customWidth="1"/>
    <col min="5131" max="5378" width="9.140625" style="167"/>
    <col min="5379" max="5379" width="19" style="167" bestFit="1" customWidth="1"/>
    <col min="5380" max="5380" width="5.85546875" style="167" customWidth="1"/>
    <col min="5381" max="5381" width="14.85546875" style="167" customWidth="1"/>
    <col min="5382" max="5382" width="11" style="167" bestFit="1" customWidth="1"/>
    <col min="5383" max="5383" width="15.85546875" style="167" customWidth="1"/>
    <col min="5384" max="5384" width="15.5703125" style="167" bestFit="1" customWidth="1"/>
    <col min="5385" max="5385" width="13.28515625" style="167" customWidth="1"/>
    <col min="5386" max="5386" width="8.5703125" style="167" bestFit="1" customWidth="1"/>
    <col min="5387" max="5634" width="9.140625" style="167"/>
    <col min="5635" max="5635" width="19" style="167" bestFit="1" customWidth="1"/>
    <col min="5636" max="5636" width="5.85546875" style="167" customWidth="1"/>
    <col min="5637" max="5637" width="14.85546875" style="167" customWidth="1"/>
    <col min="5638" max="5638" width="11" style="167" bestFit="1" customWidth="1"/>
    <col min="5639" max="5639" width="15.85546875" style="167" customWidth="1"/>
    <col min="5640" max="5640" width="15.5703125" style="167" bestFit="1" customWidth="1"/>
    <col min="5641" max="5641" width="13.28515625" style="167" customWidth="1"/>
    <col min="5642" max="5642" width="8.5703125" style="167" bestFit="1" customWidth="1"/>
    <col min="5643" max="5890" width="9.140625" style="167"/>
    <col min="5891" max="5891" width="19" style="167" bestFit="1" customWidth="1"/>
    <col min="5892" max="5892" width="5.85546875" style="167" customWidth="1"/>
    <col min="5893" max="5893" width="14.85546875" style="167" customWidth="1"/>
    <col min="5894" max="5894" width="11" style="167" bestFit="1" customWidth="1"/>
    <col min="5895" max="5895" width="15.85546875" style="167" customWidth="1"/>
    <col min="5896" max="5896" width="15.5703125" style="167" bestFit="1" customWidth="1"/>
    <col min="5897" max="5897" width="13.28515625" style="167" customWidth="1"/>
    <col min="5898" max="5898" width="8.5703125" style="167" bestFit="1" customWidth="1"/>
    <col min="5899" max="6146" width="9.140625" style="167"/>
    <col min="6147" max="6147" width="19" style="167" bestFit="1" customWidth="1"/>
    <col min="6148" max="6148" width="5.85546875" style="167" customWidth="1"/>
    <col min="6149" max="6149" width="14.85546875" style="167" customWidth="1"/>
    <col min="6150" max="6150" width="11" style="167" bestFit="1" customWidth="1"/>
    <col min="6151" max="6151" width="15.85546875" style="167" customWidth="1"/>
    <col min="6152" max="6152" width="15.5703125" style="167" bestFit="1" customWidth="1"/>
    <col min="6153" max="6153" width="13.28515625" style="167" customWidth="1"/>
    <col min="6154" max="6154" width="8.5703125" style="167" bestFit="1" customWidth="1"/>
    <col min="6155" max="6402" width="9.140625" style="167"/>
    <col min="6403" max="6403" width="19" style="167" bestFit="1" customWidth="1"/>
    <col min="6404" max="6404" width="5.85546875" style="167" customWidth="1"/>
    <col min="6405" max="6405" width="14.85546875" style="167" customWidth="1"/>
    <col min="6406" max="6406" width="11" style="167" bestFit="1" customWidth="1"/>
    <col min="6407" max="6407" width="15.85546875" style="167" customWidth="1"/>
    <col min="6408" max="6408" width="15.5703125" style="167" bestFit="1" customWidth="1"/>
    <col min="6409" max="6409" width="13.28515625" style="167" customWidth="1"/>
    <col min="6410" max="6410" width="8.5703125" style="167" bestFit="1" customWidth="1"/>
    <col min="6411" max="6658" width="9.140625" style="167"/>
    <col min="6659" max="6659" width="19" style="167" bestFit="1" customWidth="1"/>
    <col min="6660" max="6660" width="5.85546875" style="167" customWidth="1"/>
    <col min="6661" max="6661" width="14.85546875" style="167" customWidth="1"/>
    <col min="6662" max="6662" width="11" style="167" bestFit="1" customWidth="1"/>
    <col min="6663" max="6663" width="15.85546875" style="167" customWidth="1"/>
    <col min="6664" max="6664" width="15.5703125" style="167" bestFit="1" customWidth="1"/>
    <col min="6665" max="6665" width="13.28515625" style="167" customWidth="1"/>
    <col min="6666" max="6666" width="8.5703125" style="167" bestFit="1" customWidth="1"/>
    <col min="6667" max="6914" width="9.140625" style="167"/>
    <col min="6915" max="6915" width="19" style="167" bestFit="1" customWidth="1"/>
    <col min="6916" max="6916" width="5.85546875" style="167" customWidth="1"/>
    <col min="6917" max="6917" width="14.85546875" style="167" customWidth="1"/>
    <col min="6918" max="6918" width="11" style="167" bestFit="1" customWidth="1"/>
    <col min="6919" max="6919" width="15.85546875" style="167" customWidth="1"/>
    <col min="6920" max="6920" width="15.5703125" style="167" bestFit="1" customWidth="1"/>
    <col min="6921" max="6921" width="13.28515625" style="167" customWidth="1"/>
    <col min="6922" max="6922" width="8.5703125" style="167" bestFit="1" customWidth="1"/>
    <col min="6923" max="7170" width="9.140625" style="167"/>
    <col min="7171" max="7171" width="19" style="167" bestFit="1" customWidth="1"/>
    <col min="7172" max="7172" width="5.85546875" style="167" customWidth="1"/>
    <col min="7173" max="7173" width="14.85546875" style="167" customWidth="1"/>
    <col min="7174" max="7174" width="11" style="167" bestFit="1" customWidth="1"/>
    <col min="7175" max="7175" width="15.85546875" style="167" customWidth="1"/>
    <col min="7176" max="7176" width="15.5703125" style="167" bestFit="1" customWidth="1"/>
    <col min="7177" max="7177" width="13.28515625" style="167" customWidth="1"/>
    <col min="7178" max="7178" width="8.5703125" style="167" bestFit="1" customWidth="1"/>
    <col min="7179" max="7426" width="9.140625" style="167"/>
    <col min="7427" max="7427" width="19" style="167" bestFit="1" customWidth="1"/>
    <col min="7428" max="7428" width="5.85546875" style="167" customWidth="1"/>
    <col min="7429" max="7429" width="14.85546875" style="167" customWidth="1"/>
    <col min="7430" max="7430" width="11" style="167" bestFit="1" customWidth="1"/>
    <col min="7431" max="7431" width="15.85546875" style="167" customWidth="1"/>
    <col min="7432" max="7432" width="15.5703125" style="167" bestFit="1" customWidth="1"/>
    <col min="7433" max="7433" width="13.28515625" style="167" customWidth="1"/>
    <col min="7434" max="7434" width="8.5703125" style="167" bestFit="1" customWidth="1"/>
    <col min="7435" max="7682" width="9.140625" style="167"/>
    <col min="7683" max="7683" width="19" style="167" bestFit="1" customWidth="1"/>
    <col min="7684" max="7684" width="5.85546875" style="167" customWidth="1"/>
    <col min="7685" max="7685" width="14.85546875" style="167" customWidth="1"/>
    <col min="7686" max="7686" width="11" style="167" bestFit="1" customWidth="1"/>
    <col min="7687" max="7687" width="15.85546875" style="167" customWidth="1"/>
    <col min="7688" max="7688" width="15.5703125" style="167" bestFit="1" customWidth="1"/>
    <col min="7689" max="7689" width="13.28515625" style="167" customWidth="1"/>
    <col min="7690" max="7690" width="8.5703125" style="167" bestFit="1" customWidth="1"/>
    <col min="7691" max="7938" width="9.140625" style="167"/>
    <col min="7939" max="7939" width="19" style="167" bestFit="1" customWidth="1"/>
    <col min="7940" max="7940" width="5.85546875" style="167" customWidth="1"/>
    <col min="7941" max="7941" width="14.85546875" style="167" customWidth="1"/>
    <col min="7942" max="7942" width="11" style="167" bestFit="1" customWidth="1"/>
    <col min="7943" max="7943" width="15.85546875" style="167" customWidth="1"/>
    <col min="7944" max="7944" width="15.5703125" style="167" bestFit="1" customWidth="1"/>
    <col min="7945" max="7945" width="13.28515625" style="167" customWidth="1"/>
    <col min="7946" max="7946" width="8.5703125" style="167" bestFit="1" customWidth="1"/>
    <col min="7947" max="8194" width="9.140625" style="167"/>
    <col min="8195" max="8195" width="19" style="167" bestFit="1" customWidth="1"/>
    <col min="8196" max="8196" width="5.85546875" style="167" customWidth="1"/>
    <col min="8197" max="8197" width="14.85546875" style="167" customWidth="1"/>
    <col min="8198" max="8198" width="11" style="167" bestFit="1" customWidth="1"/>
    <col min="8199" max="8199" width="15.85546875" style="167" customWidth="1"/>
    <col min="8200" max="8200" width="15.5703125" style="167" bestFit="1" customWidth="1"/>
    <col min="8201" max="8201" width="13.28515625" style="167" customWidth="1"/>
    <col min="8202" max="8202" width="8.5703125" style="167" bestFit="1" customWidth="1"/>
    <col min="8203" max="8450" width="9.140625" style="167"/>
    <col min="8451" max="8451" width="19" style="167" bestFit="1" customWidth="1"/>
    <col min="8452" max="8452" width="5.85546875" style="167" customWidth="1"/>
    <col min="8453" max="8453" width="14.85546875" style="167" customWidth="1"/>
    <col min="8454" max="8454" width="11" style="167" bestFit="1" customWidth="1"/>
    <col min="8455" max="8455" width="15.85546875" style="167" customWidth="1"/>
    <col min="8456" max="8456" width="15.5703125" style="167" bestFit="1" customWidth="1"/>
    <col min="8457" max="8457" width="13.28515625" style="167" customWidth="1"/>
    <col min="8458" max="8458" width="8.5703125" style="167" bestFit="1" customWidth="1"/>
    <col min="8459" max="8706" width="9.140625" style="167"/>
    <col min="8707" max="8707" width="19" style="167" bestFit="1" customWidth="1"/>
    <col min="8708" max="8708" width="5.85546875" style="167" customWidth="1"/>
    <col min="8709" max="8709" width="14.85546875" style="167" customWidth="1"/>
    <col min="8710" max="8710" width="11" style="167" bestFit="1" customWidth="1"/>
    <col min="8711" max="8711" width="15.85546875" style="167" customWidth="1"/>
    <col min="8712" max="8712" width="15.5703125" style="167" bestFit="1" customWidth="1"/>
    <col min="8713" max="8713" width="13.28515625" style="167" customWidth="1"/>
    <col min="8714" max="8714" width="8.5703125" style="167" bestFit="1" customWidth="1"/>
    <col min="8715" max="8962" width="9.140625" style="167"/>
    <col min="8963" max="8963" width="19" style="167" bestFit="1" customWidth="1"/>
    <col min="8964" max="8964" width="5.85546875" style="167" customWidth="1"/>
    <col min="8965" max="8965" width="14.85546875" style="167" customWidth="1"/>
    <col min="8966" max="8966" width="11" style="167" bestFit="1" customWidth="1"/>
    <col min="8967" max="8967" width="15.85546875" style="167" customWidth="1"/>
    <col min="8968" max="8968" width="15.5703125" style="167" bestFit="1" customWidth="1"/>
    <col min="8969" max="8969" width="13.28515625" style="167" customWidth="1"/>
    <col min="8970" max="8970" width="8.5703125" style="167" bestFit="1" customWidth="1"/>
    <col min="8971" max="9218" width="9.140625" style="167"/>
    <col min="9219" max="9219" width="19" style="167" bestFit="1" customWidth="1"/>
    <col min="9220" max="9220" width="5.85546875" style="167" customWidth="1"/>
    <col min="9221" max="9221" width="14.85546875" style="167" customWidth="1"/>
    <col min="9222" max="9222" width="11" style="167" bestFit="1" customWidth="1"/>
    <col min="9223" max="9223" width="15.85546875" style="167" customWidth="1"/>
    <col min="9224" max="9224" width="15.5703125" style="167" bestFit="1" customWidth="1"/>
    <col min="9225" max="9225" width="13.28515625" style="167" customWidth="1"/>
    <col min="9226" max="9226" width="8.5703125" style="167" bestFit="1" customWidth="1"/>
    <col min="9227" max="9474" width="9.140625" style="167"/>
    <col min="9475" max="9475" width="19" style="167" bestFit="1" customWidth="1"/>
    <col min="9476" max="9476" width="5.85546875" style="167" customWidth="1"/>
    <col min="9477" max="9477" width="14.85546875" style="167" customWidth="1"/>
    <col min="9478" max="9478" width="11" style="167" bestFit="1" customWidth="1"/>
    <col min="9479" max="9479" width="15.85546875" style="167" customWidth="1"/>
    <col min="9480" max="9480" width="15.5703125" style="167" bestFit="1" customWidth="1"/>
    <col min="9481" max="9481" width="13.28515625" style="167" customWidth="1"/>
    <col min="9482" max="9482" width="8.5703125" style="167" bestFit="1" customWidth="1"/>
    <col min="9483" max="9730" width="9.140625" style="167"/>
    <col min="9731" max="9731" width="19" style="167" bestFit="1" customWidth="1"/>
    <col min="9732" max="9732" width="5.85546875" style="167" customWidth="1"/>
    <col min="9733" max="9733" width="14.85546875" style="167" customWidth="1"/>
    <col min="9734" max="9734" width="11" style="167" bestFit="1" customWidth="1"/>
    <col min="9735" max="9735" width="15.85546875" style="167" customWidth="1"/>
    <col min="9736" max="9736" width="15.5703125" style="167" bestFit="1" customWidth="1"/>
    <col min="9737" max="9737" width="13.28515625" style="167" customWidth="1"/>
    <col min="9738" max="9738" width="8.5703125" style="167" bestFit="1" customWidth="1"/>
    <col min="9739" max="9986" width="9.140625" style="167"/>
    <col min="9987" max="9987" width="19" style="167" bestFit="1" customWidth="1"/>
    <col min="9988" max="9988" width="5.85546875" style="167" customWidth="1"/>
    <col min="9989" max="9989" width="14.85546875" style="167" customWidth="1"/>
    <col min="9990" max="9990" width="11" style="167" bestFit="1" customWidth="1"/>
    <col min="9991" max="9991" width="15.85546875" style="167" customWidth="1"/>
    <col min="9992" max="9992" width="15.5703125" style="167" bestFit="1" customWidth="1"/>
    <col min="9993" max="9993" width="13.28515625" style="167" customWidth="1"/>
    <col min="9994" max="9994" width="8.5703125" style="167" bestFit="1" customWidth="1"/>
    <col min="9995" max="10242" width="9.140625" style="167"/>
    <col min="10243" max="10243" width="19" style="167" bestFit="1" customWidth="1"/>
    <col min="10244" max="10244" width="5.85546875" style="167" customWidth="1"/>
    <col min="10245" max="10245" width="14.85546875" style="167" customWidth="1"/>
    <col min="10246" max="10246" width="11" style="167" bestFit="1" customWidth="1"/>
    <col min="10247" max="10247" width="15.85546875" style="167" customWidth="1"/>
    <col min="10248" max="10248" width="15.5703125" style="167" bestFit="1" customWidth="1"/>
    <col min="10249" max="10249" width="13.28515625" style="167" customWidth="1"/>
    <col min="10250" max="10250" width="8.5703125" style="167" bestFit="1" customWidth="1"/>
    <col min="10251" max="10498" width="9.140625" style="167"/>
    <col min="10499" max="10499" width="19" style="167" bestFit="1" customWidth="1"/>
    <col min="10500" max="10500" width="5.85546875" style="167" customWidth="1"/>
    <col min="10501" max="10501" width="14.85546875" style="167" customWidth="1"/>
    <col min="10502" max="10502" width="11" style="167" bestFit="1" customWidth="1"/>
    <col min="10503" max="10503" width="15.85546875" style="167" customWidth="1"/>
    <col min="10504" max="10504" width="15.5703125" style="167" bestFit="1" customWidth="1"/>
    <col min="10505" max="10505" width="13.28515625" style="167" customWidth="1"/>
    <col min="10506" max="10506" width="8.5703125" style="167" bestFit="1" customWidth="1"/>
    <col min="10507" max="10754" width="9.140625" style="167"/>
    <col min="10755" max="10755" width="19" style="167" bestFit="1" customWidth="1"/>
    <col min="10756" max="10756" width="5.85546875" style="167" customWidth="1"/>
    <col min="10757" max="10757" width="14.85546875" style="167" customWidth="1"/>
    <col min="10758" max="10758" width="11" style="167" bestFit="1" customWidth="1"/>
    <col min="10759" max="10759" width="15.85546875" style="167" customWidth="1"/>
    <col min="10760" max="10760" width="15.5703125" style="167" bestFit="1" customWidth="1"/>
    <col min="10761" max="10761" width="13.28515625" style="167" customWidth="1"/>
    <col min="10762" max="10762" width="8.5703125" style="167" bestFit="1" customWidth="1"/>
    <col min="10763" max="11010" width="9.140625" style="167"/>
    <col min="11011" max="11011" width="19" style="167" bestFit="1" customWidth="1"/>
    <col min="11012" max="11012" width="5.85546875" style="167" customWidth="1"/>
    <col min="11013" max="11013" width="14.85546875" style="167" customWidth="1"/>
    <col min="11014" max="11014" width="11" style="167" bestFit="1" customWidth="1"/>
    <col min="11015" max="11015" width="15.85546875" style="167" customWidth="1"/>
    <col min="11016" max="11016" width="15.5703125" style="167" bestFit="1" customWidth="1"/>
    <col min="11017" max="11017" width="13.28515625" style="167" customWidth="1"/>
    <col min="11018" max="11018" width="8.5703125" style="167" bestFit="1" customWidth="1"/>
    <col min="11019" max="11266" width="9.140625" style="167"/>
    <col min="11267" max="11267" width="19" style="167" bestFit="1" customWidth="1"/>
    <col min="11268" max="11268" width="5.85546875" style="167" customWidth="1"/>
    <col min="11269" max="11269" width="14.85546875" style="167" customWidth="1"/>
    <col min="11270" max="11270" width="11" style="167" bestFit="1" customWidth="1"/>
    <col min="11271" max="11271" width="15.85546875" style="167" customWidth="1"/>
    <col min="11272" max="11272" width="15.5703125" style="167" bestFit="1" customWidth="1"/>
    <col min="11273" max="11273" width="13.28515625" style="167" customWidth="1"/>
    <col min="11274" max="11274" width="8.5703125" style="167" bestFit="1" customWidth="1"/>
    <col min="11275" max="11522" width="9.140625" style="167"/>
    <col min="11523" max="11523" width="19" style="167" bestFit="1" customWidth="1"/>
    <col min="11524" max="11524" width="5.85546875" style="167" customWidth="1"/>
    <col min="11525" max="11525" width="14.85546875" style="167" customWidth="1"/>
    <col min="11526" max="11526" width="11" style="167" bestFit="1" customWidth="1"/>
    <col min="11527" max="11527" width="15.85546875" style="167" customWidth="1"/>
    <col min="11528" max="11528" width="15.5703125" style="167" bestFit="1" customWidth="1"/>
    <col min="11529" max="11529" width="13.28515625" style="167" customWidth="1"/>
    <col min="11530" max="11530" width="8.5703125" style="167" bestFit="1" customWidth="1"/>
    <col min="11531" max="11778" width="9.140625" style="167"/>
    <col min="11779" max="11779" width="19" style="167" bestFit="1" customWidth="1"/>
    <col min="11780" max="11780" width="5.85546875" style="167" customWidth="1"/>
    <col min="11781" max="11781" width="14.85546875" style="167" customWidth="1"/>
    <col min="11782" max="11782" width="11" style="167" bestFit="1" customWidth="1"/>
    <col min="11783" max="11783" width="15.85546875" style="167" customWidth="1"/>
    <col min="11784" max="11784" width="15.5703125" style="167" bestFit="1" customWidth="1"/>
    <col min="11785" max="11785" width="13.28515625" style="167" customWidth="1"/>
    <col min="11786" max="11786" width="8.5703125" style="167" bestFit="1" customWidth="1"/>
    <col min="11787" max="12034" width="9.140625" style="167"/>
    <col min="12035" max="12035" width="19" style="167" bestFit="1" customWidth="1"/>
    <col min="12036" max="12036" width="5.85546875" style="167" customWidth="1"/>
    <col min="12037" max="12037" width="14.85546875" style="167" customWidth="1"/>
    <col min="12038" max="12038" width="11" style="167" bestFit="1" customWidth="1"/>
    <col min="12039" max="12039" width="15.85546875" style="167" customWidth="1"/>
    <col min="12040" max="12040" width="15.5703125" style="167" bestFit="1" customWidth="1"/>
    <col min="12041" max="12041" width="13.28515625" style="167" customWidth="1"/>
    <col min="12042" max="12042" width="8.5703125" style="167" bestFit="1" customWidth="1"/>
    <col min="12043" max="12290" width="9.140625" style="167"/>
    <col min="12291" max="12291" width="19" style="167" bestFit="1" customWidth="1"/>
    <col min="12292" max="12292" width="5.85546875" style="167" customWidth="1"/>
    <col min="12293" max="12293" width="14.85546875" style="167" customWidth="1"/>
    <col min="12294" max="12294" width="11" style="167" bestFit="1" customWidth="1"/>
    <col min="12295" max="12295" width="15.85546875" style="167" customWidth="1"/>
    <col min="12296" max="12296" width="15.5703125" style="167" bestFit="1" customWidth="1"/>
    <col min="12297" max="12297" width="13.28515625" style="167" customWidth="1"/>
    <col min="12298" max="12298" width="8.5703125" style="167" bestFit="1" customWidth="1"/>
    <col min="12299" max="12546" width="9.140625" style="167"/>
    <col min="12547" max="12547" width="19" style="167" bestFit="1" customWidth="1"/>
    <col min="12548" max="12548" width="5.85546875" style="167" customWidth="1"/>
    <col min="12549" max="12549" width="14.85546875" style="167" customWidth="1"/>
    <col min="12550" max="12550" width="11" style="167" bestFit="1" customWidth="1"/>
    <col min="12551" max="12551" width="15.85546875" style="167" customWidth="1"/>
    <col min="12552" max="12552" width="15.5703125" style="167" bestFit="1" customWidth="1"/>
    <col min="12553" max="12553" width="13.28515625" style="167" customWidth="1"/>
    <col min="12554" max="12554" width="8.5703125" style="167" bestFit="1" customWidth="1"/>
    <col min="12555" max="12802" width="9.140625" style="167"/>
    <col min="12803" max="12803" width="19" style="167" bestFit="1" customWidth="1"/>
    <col min="12804" max="12804" width="5.85546875" style="167" customWidth="1"/>
    <col min="12805" max="12805" width="14.85546875" style="167" customWidth="1"/>
    <col min="12806" max="12806" width="11" style="167" bestFit="1" customWidth="1"/>
    <col min="12807" max="12807" width="15.85546875" style="167" customWidth="1"/>
    <col min="12808" max="12808" width="15.5703125" style="167" bestFit="1" customWidth="1"/>
    <col min="12809" max="12809" width="13.28515625" style="167" customWidth="1"/>
    <col min="12810" max="12810" width="8.5703125" style="167" bestFit="1" customWidth="1"/>
    <col min="12811" max="13058" width="9.140625" style="167"/>
    <col min="13059" max="13059" width="19" style="167" bestFit="1" customWidth="1"/>
    <col min="13060" max="13060" width="5.85546875" style="167" customWidth="1"/>
    <col min="13061" max="13061" width="14.85546875" style="167" customWidth="1"/>
    <col min="13062" max="13062" width="11" style="167" bestFit="1" customWidth="1"/>
    <col min="13063" max="13063" width="15.85546875" style="167" customWidth="1"/>
    <col min="13064" max="13064" width="15.5703125" style="167" bestFit="1" customWidth="1"/>
    <col min="13065" max="13065" width="13.28515625" style="167" customWidth="1"/>
    <col min="13066" max="13066" width="8.5703125" style="167" bestFit="1" customWidth="1"/>
    <col min="13067" max="13314" width="9.140625" style="167"/>
    <col min="13315" max="13315" width="19" style="167" bestFit="1" customWidth="1"/>
    <col min="13316" max="13316" width="5.85546875" style="167" customWidth="1"/>
    <col min="13317" max="13317" width="14.85546875" style="167" customWidth="1"/>
    <col min="13318" max="13318" width="11" style="167" bestFit="1" customWidth="1"/>
    <col min="13319" max="13319" width="15.85546875" style="167" customWidth="1"/>
    <col min="13320" max="13320" width="15.5703125" style="167" bestFit="1" customWidth="1"/>
    <col min="13321" max="13321" width="13.28515625" style="167" customWidth="1"/>
    <col min="13322" max="13322" width="8.5703125" style="167" bestFit="1" customWidth="1"/>
    <col min="13323" max="13570" width="9.140625" style="167"/>
    <col min="13571" max="13571" width="19" style="167" bestFit="1" customWidth="1"/>
    <col min="13572" max="13572" width="5.85546875" style="167" customWidth="1"/>
    <col min="13573" max="13573" width="14.85546875" style="167" customWidth="1"/>
    <col min="13574" max="13574" width="11" style="167" bestFit="1" customWidth="1"/>
    <col min="13575" max="13575" width="15.85546875" style="167" customWidth="1"/>
    <col min="13576" max="13576" width="15.5703125" style="167" bestFit="1" customWidth="1"/>
    <col min="13577" max="13577" width="13.28515625" style="167" customWidth="1"/>
    <col min="13578" max="13578" width="8.5703125" style="167" bestFit="1" customWidth="1"/>
    <col min="13579" max="13826" width="9.140625" style="167"/>
    <col min="13827" max="13827" width="19" style="167" bestFit="1" customWidth="1"/>
    <col min="13828" max="13828" width="5.85546875" style="167" customWidth="1"/>
    <col min="13829" max="13829" width="14.85546875" style="167" customWidth="1"/>
    <col min="13830" max="13830" width="11" style="167" bestFit="1" customWidth="1"/>
    <col min="13831" max="13831" width="15.85546875" style="167" customWidth="1"/>
    <col min="13832" max="13832" width="15.5703125" style="167" bestFit="1" customWidth="1"/>
    <col min="13833" max="13833" width="13.28515625" style="167" customWidth="1"/>
    <col min="13834" max="13834" width="8.5703125" style="167" bestFit="1" customWidth="1"/>
    <col min="13835" max="14082" width="9.140625" style="167"/>
    <col min="14083" max="14083" width="19" style="167" bestFit="1" customWidth="1"/>
    <col min="14084" max="14084" width="5.85546875" style="167" customWidth="1"/>
    <col min="14085" max="14085" width="14.85546875" style="167" customWidth="1"/>
    <col min="14086" max="14086" width="11" style="167" bestFit="1" customWidth="1"/>
    <col min="14087" max="14087" width="15.85546875" style="167" customWidth="1"/>
    <col min="14088" max="14088" width="15.5703125" style="167" bestFit="1" customWidth="1"/>
    <col min="14089" max="14089" width="13.28515625" style="167" customWidth="1"/>
    <col min="14090" max="14090" width="8.5703125" style="167" bestFit="1" customWidth="1"/>
    <col min="14091" max="14338" width="9.140625" style="167"/>
    <col min="14339" max="14339" width="19" style="167" bestFit="1" customWidth="1"/>
    <col min="14340" max="14340" width="5.85546875" style="167" customWidth="1"/>
    <col min="14341" max="14341" width="14.85546875" style="167" customWidth="1"/>
    <col min="14342" max="14342" width="11" style="167" bestFit="1" customWidth="1"/>
    <col min="14343" max="14343" width="15.85546875" style="167" customWidth="1"/>
    <col min="14344" max="14344" width="15.5703125" style="167" bestFit="1" customWidth="1"/>
    <col min="14345" max="14345" width="13.28515625" style="167" customWidth="1"/>
    <col min="14346" max="14346" width="8.5703125" style="167" bestFit="1" customWidth="1"/>
    <col min="14347" max="14594" width="9.140625" style="167"/>
    <col min="14595" max="14595" width="19" style="167" bestFit="1" customWidth="1"/>
    <col min="14596" max="14596" width="5.85546875" style="167" customWidth="1"/>
    <col min="14597" max="14597" width="14.85546875" style="167" customWidth="1"/>
    <col min="14598" max="14598" width="11" style="167" bestFit="1" customWidth="1"/>
    <col min="14599" max="14599" width="15.85546875" style="167" customWidth="1"/>
    <col min="14600" max="14600" width="15.5703125" style="167" bestFit="1" customWidth="1"/>
    <col min="14601" max="14601" width="13.28515625" style="167" customWidth="1"/>
    <col min="14602" max="14602" width="8.5703125" style="167" bestFit="1" customWidth="1"/>
    <col min="14603" max="14850" width="9.140625" style="167"/>
    <col min="14851" max="14851" width="19" style="167" bestFit="1" customWidth="1"/>
    <col min="14852" max="14852" width="5.85546875" style="167" customWidth="1"/>
    <col min="14853" max="14853" width="14.85546875" style="167" customWidth="1"/>
    <col min="14854" max="14854" width="11" style="167" bestFit="1" customWidth="1"/>
    <col min="14855" max="14855" width="15.85546875" style="167" customWidth="1"/>
    <col min="14856" max="14856" width="15.5703125" style="167" bestFit="1" customWidth="1"/>
    <col min="14857" max="14857" width="13.28515625" style="167" customWidth="1"/>
    <col min="14858" max="14858" width="8.5703125" style="167" bestFit="1" customWidth="1"/>
    <col min="14859" max="15106" width="9.140625" style="167"/>
    <col min="15107" max="15107" width="19" style="167" bestFit="1" customWidth="1"/>
    <col min="15108" max="15108" width="5.85546875" style="167" customWidth="1"/>
    <col min="15109" max="15109" width="14.85546875" style="167" customWidth="1"/>
    <col min="15110" max="15110" width="11" style="167" bestFit="1" customWidth="1"/>
    <col min="15111" max="15111" width="15.85546875" style="167" customWidth="1"/>
    <col min="15112" max="15112" width="15.5703125" style="167" bestFit="1" customWidth="1"/>
    <col min="15113" max="15113" width="13.28515625" style="167" customWidth="1"/>
    <col min="15114" max="15114" width="8.5703125" style="167" bestFit="1" customWidth="1"/>
    <col min="15115" max="15362" width="9.140625" style="167"/>
    <col min="15363" max="15363" width="19" style="167" bestFit="1" customWidth="1"/>
    <col min="15364" max="15364" width="5.85546875" style="167" customWidth="1"/>
    <col min="15365" max="15365" width="14.85546875" style="167" customWidth="1"/>
    <col min="15366" max="15366" width="11" style="167" bestFit="1" customWidth="1"/>
    <col min="15367" max="15367" width="15.85546875" style="167" customWidth="1"/>
    <col min="15368" max="15368" width="15.5703125" style="167" bestFit="1" customWidth="1"/>
    <col min="15369" max="15369" width="13.28515625" style="167" customWidth="1"/>
    <col min="15370" max="15370" width="8.5703125" style="167" bestFit="1" customWidth="1"/>
    <col min="15371" max="15618" width="9.140625" style="167"/>
    <col min="15619" max="15619" width="19" style="167" bestFit="1" customWidth="1"/>
    <col min="15620" max="15620" width="5.85546875" style="167" customWidth="1"/>
    <col min="15621" max="15621" width="14.85546875" style="167" customWidth="1"/>
    <col min="15622" max="15622" width="11" style="167" bestFit="1" customWidth="1"/>
    <col min="15623" max="15623" width="15.85546875" style="167" customWidth="1"/>
    <col min="15624" max="15624" width="15.5703125" style="167" bestFit="1" customWidth="1"/>
    <col min="15625" max="15625" width="13.28515625" style="167" customWidth="1"/>
    <col min="15626" max="15626" width="8.5703125" style="167" bestFit="1" customWidth="1"/>
    <col min="15627" max="15874" width="9.140625" style="167"/>
    <col min="15875" max="15875" width="19" style="167" bestFit="1" customWidth="1"/>
    <col min="15876" max="15876" width="5.85546875" style="167" customWidth="1"/>
    <col min="15877" max="15877" width="14.85546875" style="167" customWidth="1"/>
    <col min="15878" max="15878" width="11" style="167" bestFit="1" customWidth="1"/>
    <col min="15879" max="15879" width="15.85546875" style="167" customWidth="1"/>
    <col min="15880" max="15880" width="15.5703125" style="167" bestFit="1" customWidth="1"/>
    <col min="15881" max="15881" width="13.28515625" style="167" customWidth="1"/>
    <col min="15882" max="15882" width="8.5703125" style="167" bestFit="1" customWidth="1"/>
    <col min="15883" max="16130" width="9.140625" style="167"/>
    <col min="16131" max="16131" width="19" style="167" bestFit="1" customWidth="1"/>
    <col min="16132" max="16132" width="5.85546875" style="167" customWidth="1"/>
    <col min="16133" max="16133" width="14.85546875" style="167" customWidth="1"/>
    <col min="16134" max="16134" width="11" style="167" bestFit="1" customWidth="1"/>
    <col min="16135" max="16135" width="15.85546875" style="167" customWidth="1"/>
    <col min="16136" max="16136" width="15.5703125" style="167" bestFit="1" customWidth="1"/>
    <col min="16137" max="16137" width="13.28515625" style="167" customWidth="1"/>
    <col min="16138" max="16138" width="8.5703125" style="167" bestFit="1" customWidth="1"/>
    <col min="16139" max="16384" width="9.140625" style="167"/>
  </cols>
  <sheetData>
    <row r="1" spans="1:15">
      <c r="A1" s="249" t="s">
        <v>495</v>
      </c>
    </row>
    <row r="2" spans="1:15">
      <c r="A2" s="98" t="s">
        <v>255</v>
      </c>
      <c r="B2" s="100" t="s">
        <v>256</v>
      </c>
      <c r="C2" s="101"/>
      <c r="O2" s="100"/>
    </row>
    <row r="3" spans="1:15">
      <c r="A3" s="99"/>
      <c r="B3" s="101"/>
      <c r="C3" s="101"/>
      <c r="O3" s="101"/>
    </row>
    <row r="4" spans="1:15">
      <c r="A4" s="100" t="s">
        <v>257</v>
      </c>
      <c r="B4" s="100" t="s">
        <v>259</v>
      </c>
      <c r="E4" s="100" t="s">
        <v>261</v>
      </c>
      <c r="O4" s="99"/>
    </row>
    <row r="5" spans="1:15">
      <c r="A5" s="104"/>
      <c r="B5" s="100" t="s">
        <v>260</v>
      </c>
      <c r="C5" s="106"/>
      <c r="O5" s="104"/>
    </row>
    <row r="6" spans="1:15">
      <c r="A6" s="311" t="s">
        <v>15</v>
      </c>
      <c r="B6" s="312" t="s">
        <v>213</v>
      </c>
      <c r="C6" s="312" t="s">
        <v>432</v>
      </c>
      <c r="D6" s="312"/>
      <c r="E6" s="312" t="s">
        <v>430</v>
      </c>
      <c r="F6" s="312" t="s">
        <v>135</v>
      </c>
      <c r="G6" s="311" t="s">
        <v>433</v>
      </c>
      <c r="H6" s="311" t="s">
        <v>431</v>
      </c>
      <c r="I6" s="311" t="s">
        <v>434</v>
      </c>
    </row>
    <row r="7" spans="1:15">
      <c r="A7" s="167">
        <v>1</v>
      </c>
      <c r="B7" s="167" t="s">
        <v>441</v>
      </c>
      <c r="C7" s="167" t="s">
        <v>337</v>
      </c>
      <c r="D7" s="167" t="s">
        <v>340</v>
      </c>
      <c r="E7" s="167" t="s">
        <v>341</v>
      </c>
      <c r="F7" s="167" t="s">
        <v>86</v>
      </c>
      <c r="G7" s="250">
        <v>42284</v>
      </c>
      <c r="H7" s="251">
        <v>280.39999999999998</v>
      </c>
      <c r="I7" s="250">
        <v>42317</v>
      </c>
    </row>
    <row r="8" spans="1:15">
      <c r="A8" s="167">
        <v>2</v>
      </c>
      <c r="B8" s="167" t="s">
        <v>442</v>
      </c>
      <c r="C8" s="167" t="s">
        <v>337</v>
      </c>
      <c r="D8" s="167" t="s">
        <v>81</v>
      </c>
      <c r="E8" s="167" t="s">
        <v>342</v>
      </c>
      <c r="F8" s="167" t="s">
        <v>86</v>
      </c>
      <c r="G8" s="250">
        <v>42285</v>
      </c>
      <c r="H8" s="251">
        <v>206.8</v>
      </c>
      <c r="I8" s="250">
        <v>42319</v>
      </c>
    </row>
    <row r="9" spans="1:15">
      <c r="A9" s="167">
        <v>3</v>
      </c>
      <c r="B9" s="167" t="s">
        <v>443</v>
      </c>
      <c r="C9" s="167" t="s">
        <v>337</v>
      </c>
      <c r="D9" s="167" t="s">
        <v>345</v>
      </c>
      <c r="E9" s="167" t="s">
        <v>346</v>
      </c>
      <c r="F9" s="167" t="s">
        <v>86</v>
      </c>
      <c r="G9" s="250">
        <v>42284</v>
      </c>
      <c r="H9" s="251">
        <v>211.20000000000002</v>
      </c>
      <c r="I9" s="250">
        <v>42320</v>
      </c>
    </row>
    <row r="10" spans="1:15">
      <c r="A10" s="167">
        <v>4</v>
      </c>
      <c r="B10" s="167" t="s">
        <v>447</v>
      </c>
      <c r="C10" s="167" t="s">
        <v>343</v>
      </c>
      <c r="D10" s="167" t="s">
        <v>81</v>
      </c>
      <c r="E10" s="167" t="s">
        <v>341</v>
      </c>
      <c r="F10" s="167" t="s">
        <v>86</v>
      </c>
      <c r="G10" s="250">
        <v>42285</v>
      </c>
      <c r="H10" s="251">
        <v>280.5</v>
      </c>
      <c r="I10" s="250">
        <v>42319</v>
      </c>
    </row>
    <row r="11" spans="1:15">
      <c r="A11" s="167">
        <v>5</v>
      </c>
      <c r="B11" s="167" t="s">
        <v>448</v>
      </c>
      <c r="C11" s="167" t="s">
        <v>343</v>
      </c>
      <c r="D11" s="167" t="s">
        <v>340</v>
      </c>
      <c r="E11" s="167" t="s">
        <v>341</v>
      </c>
      <c r="F11" s="167" t="s">
        <v>86</v>
      </c>
      <c r="G11" s="250">
        <v>42284</v>
      </c>
      <c r="H11" s="251">
        <v>235.4</v>
      </c>
      <c r="I11" s="250">
        <v>42317</v>
      </c>
    </row>
    <row r="12" spans="1:15">
      <c r="A12" s="167">
        <v>6</v>
      </c>
      <c r="B12" s="167" t="s">
        <v>449</v>
      </c>
      <c r="C12" s="167" t="s">
        <v>343</v>
      </c>
      <c r="D12" s="167" t="s">
        <v>345</v>
      </c>
      <c r="E12" s="167" t="s">
        <v>346</v>
      </c>
      <c r="F12" s="167" t="s">
        <v>86</v>
      </c>
      <c r="G12" s="250">
        <v>42284</v>
      </c>
      <c r="H12" s="251">
        <v>278.3</v>
      </c>
      <c r="I12" s="250">
        <v>42320</v>
      </c>
    </row>
    <row r="13" spans="1:15">
      <c r="A13" s="167">
        <v>7</v>
      </c>
      <c r="B13" s="167" t="s">
        <v>465</v>
      </c>
      <c r="C13" s="167" t="s">
        <v>347</v>
      </c>
      <c r="D13" s="167" t="s">
        <v>81</v>
      </c>
      <c r="E13" s="167" t="s">
        <v>342</v>
      </c>
      <c r="F13" s="167" t="s">
        <v>86</v>
      </c>
      <c r="G13" s="250">
        <v>42285</v>
      </c>
      <c r="H13" s="251">
        <v>221.10000000000002</v>
      </c>
      <c r="I13" s="250">
        <v>42319</v>
      </c>
    </row>
    <row r="14" spans="1:15">
      <c r="A14" s="167">
        <v>8</v>
      </c>
      <c r="B14" s="167" t="s">
        <v>466</v>
      </c>
      <c r="C14" s="167" t="s">
        <v>347</v>
      </c>
      <c r="D14" s="167" t="s">
        <v>345</v>
      </c>
      <c r="E14" s="167" t="s">
        <v>346</v>
      </c>
      <c r="F14" s="167" t="s">
        <v>86</v>
      </c>
      <c r="G14" s="250">
        <v>42284</v>
      </c>
      <c r="H14" s="251">
        <v>358.1</v>
      </c>
      <c r="I14" s="250">
        <v>42320</v>
      </c>
    </row>
    <row r="15" spans="1:15">
      <c r="A15" s="167">
        <v>9</v>
      </c>
      <c r="B15" s="167" t="s">
        <v>467</v>
      </c>
      <c r="C15" s="167" t="s">
        <v>347</v>
      </c>
      <c r="D15" s="167" t="s">
        <v>340</v>
      </c>
      <c r="E15" s="167" t="s">
        <v>341</v>
      </c>
      <c r="F15" s="167" t="s">
        <v>86</v>
      </c>
      <c r="G15" s="250">
        <v>42284</v>
      </c>
      <c r="H15" s="251">
        <v>289.3</v>
      </c>
      <c r="I15" s="250">
        <v>42317</v>
      </c>
    </row>
    <row r="16" spans="1:15">
      <c r="A16" s="167">
        <v>10</v>
      </c>
      <c r="B16" s="167" t="s">
        <v>468</v>
      </c>
      <c r="C16" s="167" t="s">
        <v>347</v>
      </c>
      <c r="D16" s="167" t="s">
        <v>340</v>
      </c>
      <c r="E16" s="167" t="s">
        <v>341</v>
      </c>
      <c r="F16" s="167" t="s">
        <v>88</v>
      </c>
      <c r="G16" s="250">
        <v>42284</v>
      </c>
      <c r="H16" s="251">
        <v>292.5</v>
      </c>
      <c r="I16" s="250">
        <v>42317</v>
      </c>
    </row>
    <row r="17" spans="1:9">
      <c r="A17" s="167">
        <v>11</v>
      </c>
      <c r="B17" s="167" t="s">
        <v>469</v>
      </c>
      <c r="C17" s="167" t="s">
        <v>347</v>
      </c>
      <c r="D17" s="167" t="s">
        <v>81</v>
      </c>
      <c r="E17" s="167" t="s">
        <v>342</v>
      </c>
      <c r="F17" s="167" t="s">
        <v>88</v>
      </c>
      <c r="G17" s="250">
        <v>42285</v>
      </c>
      <c r="H17" s="251">
        <v>234.3</v>
      </c>
      <c r="I17" s="250">
        <v>42319</v>
      </c>
    </row>
    <row r="18" spans="1:9">
      <c r="A18" s="167">
        <v>12</v>
      </c>
      <c r="B18" s="167" t="s">
        <v>470</v>
      </c>
      <c r="C18" s="167" t="s">
        <v>347</v>
      </c>
      <c r="D18" s="167" t="s">
        <v>345</v>
      </c>
      <c r="E18" s="167" t="s">
        <v>346</v>
      </c>
      <c r="F18" s="167" t="s">
        <v>88</v>
      </c>
      <c r="G18" s="250">
        <v>42284</v>
      </c>
      <c r="H18" s="251">
        <v>335.5</v>
      </c>
      <c r="I18" s="250">
        <v>42320</v>
      </c>
    </row>
    <row r="19" spans="1:9">
      <c r="A19" s="167">
        <v>13</v>
      </c>
      <c r="B19" s="167" t="s">
        <v>450</v>
      </c>
      <c r="C19" s="167" t="s">
        <v>343</v>
      </c>
      <c r="D19" s="167" t="s">
        <v>345</v>
      </c>
      <c r="E19" s="167" t="s">
        <v>346</v>
      </c>
      <c r="F19" s="167" t="s">
        <v>88</v>
      </c>
      <c r="G19" s="250">
        <v>42284</v>
      </c>
      <c r="H19" s="251">
        <v>254.10000000000002</v>
      </c>
      <c r="I19" s="250">
        <v>42320</v>
      </c>
    </row>
    <row r="20" spans="1:9">
      <c r="A20" s="167">
        <v>14</v>
      </c>
      <c r="B20" s="167" t="s">
        <v>451</v>
      </c>
      <c r="C20" s="167" t="s">
        <v>343</v>
      </c>
      <c r="D20" s="167" t="s">
        <v>81</v>
      </c>
      <c r="E20" s="167" t="s">
        <v>342</v>
      </c>
      <c r="F20" s="167" t="s">
        <v>88</v>
      </c>
      <c r="G20" s="250">
        <v>42285</v>
      </c>
      <c r="H20" s="251">
        <v>326.70000000000005</v>
      </c>
      <c r="I20" s="250">
        <v>42319</v>
      </c>
    </row>
    <row r="21" spans="1:9">
      <c r="A21" s="167">
        <v>15</v>
      </c>
      <c r="B21" s="167" t="s">
        <v>452</v>
      </c>
      <c r="C21" s="167" t="s">
        <v>343</v>
      </c>
      <c r="D21" s="167" t="s">
        <v>340</v>
      </c>
      <c r="E21" s="167" t="s">
        <v>341</v>
      </c>
      <c r="F21" s="167" t="s">
        <v>88</v>
      </c>
      <c r="G21" s="250">
        <v>42284</v>
      </c>
      <c r="H21" s="251">
        <v>312.40000000000003</v>
      </c>
      <c r="I21" s="250">
        <v>42317</v>
      </c>
    </row>
    <row r="22" spans="1:9">
      <c r="A22" s="167">
        <v>16</v>
      </c>
      <c r="B22" s="167" t="s">
        <v>453</v>
      </c>
      <c r="C22" s="167" t="s">
        <v>343</v>
      </c>
      <c r="D22" s="167" t="s">
        <v>340</v>
      </c>
      <c r="E22" s="167" t="s">
        <v>341</v>
      </c>
      <c r="F22" s="167" t="s">
        <v>90</v>
      </c>
      <c r="G22" s="250">
        <v>42284</v>
      </c>
      <c r="H22" s="251">
        <v>245.3</v>
      </c>
      <c r="I22" s="250">
        <v>42317</v>
      </c>
    </row>
    <row r="23" spans="1:9">
      <c r="A23" s="167">
        <v>17</v>
      </c>
      <c r="B23" s="167" t="s">
        <v>454</v>
      </c>
      <c r="C23" s="167" t="s">
        <v>343</v>
      </c>
      <c r="D23" s="167" t="s">
        <v>345</v>
      </c>
      <c r="E23" s="167" t="s">
        <v>346</v>
      </c>
      <c r="F23" s="167" t="s">
        <v>90</v>
      </c>
      <c r="G23" s="250">
        <v>42284</v>
      </c>
      <c r="H23" s="251">
        <v>402.4</v>
      </c>
      <c r="I23" s="250">
        <v>42320</v>
      </c>
    </row>
    <row r="24" spans="1:9">
      <c r="A24" s="167">
        <v>18</v>
      </c>
      <c r="B24" s="167" t="s">
        <v>455</v>
      </c>
      <c r="C24" s="167" t="s">
        <v>343</v>
      </c>
      <c r="D24" s="167" t="s">
        <v>81</v>
      </c>
      <c r="E24" s="167" t="s">
        <v>342</v>
      </c>
      <c r="F24" s="167" t="s">
        <v>90</v>
      </c>
      <c r="G24" s="250">
        <v>42285</v>
      </c>
      <c r="H24" s="251">
        <v>271.70000000000005</v>
      </c>
      <c r="I24" s="250">
        <v>42319</v>
      </c>
    </row>
    <row r="25" spans="1:9">
      <c r="A25" s="167">
        <v>19</v>
      </c>
      <c r="B25" s="167" t="s">
        <v>471</v>
      </c>
      <c r="C25" s="167" t="s">
        <v>347</v>
      </c>
      <c r="D25" s="167" t="s">
        <v>81</v>
      </c>
      <c r="E25" s="167" t="s">
        <v>342</v>
      </c>
      <c r="F25" s="167" t="s">
        <v>90</v>
      </c>
      <c r="G25" s="250">
        <v>42285</v>
      </c>
      <c r="H25" s="251">
        <v>273.90000000000003</v>
      </c>
      <c r="I25" s="250">
        <v>42319</v>
      </c>
    </row>
    <row r="26" spans="1:9">
      <c r="A26" s="167">
        <v>20</v>
      </c>
      <c r="B26" s="167" t="s">
        <v>472</v>
      </c>
      <c r="C26" s="167" t="s">
        <v>347</v>
      </c>
      <c r="D26" s="167" t="s">
        <v>340</v>
      </c>
      <c r="E26" s="167" t="s">
        <v>341</v>
      </c>
      <c r="F26" s="167" t="s">
        <v>90</v>
      </c>
      <c r="G26" s="250">
        <v>42284</v>
      </c>
      <c r="H26" s="251">
        <v>389.40000000000003</v>
      </c>
      <c r="I26" s="250">
        <v>42317</v>
      </c>
    </row>
    <row r="27" spans="1:9">
      <c r="A27" s="167">
        <v>21</v>
      </c>
      <c r="B27" s="167" t="s">
        <v>473</v>
      </c>
      <c r="C27" s="167" t="s">
        <v>347</v>
      </c>
      <c r="D27" s="167" t="s">
        <v>345</v>
      </c>
      <c r="E27" s="167" t="s">
        <v>346</v>
      </c>
      <c r="F27" s="167" t="s">
        <v>90</v>
      </c>
      <c r="G27" s="250">
        <v>42284</v>
      </c>
      <c r="H27" s="251">
        <v>273.90000000000003</v>
      </c>
      <c r="I27" s="250">
        <v>42320</v>
      </c>
    </row>
    <row r="28" spans="1:9">
      <c r="A28" s="167">
        <v>22</v>
      </c>
      <c r="B28" s="167" t="s">
        <v>474</v>
      </c>
      <c r="C28" s="167" t="s">
        <v>338</v>
      </c>
      <c r="D28" s="167" t="s">
        <v>345</v>
      </c>
      <c r="E28" s="167" t="s">
        <v>346</v>
      </c>
      <c r="F28" s="167" t="s">
        <v>90</v>
      </c>
      <c r="G28" s="250">
        <v>42284</v>
      </c>
      <c r="H28" s="251">
        <v>310.20000000000005</v>
      </c>
      <c r="I28" s="250">
        <v>42320</v>
      </c>
    </row>
    <row r="29" spans="1:9">
      <c r="A29" s="167">
        <v>23</v>
      </c>
      <c r="B29" s="167" t="s">
        <v>475</v>
      </c>
      <c r="C29" s="167" t="s">
        <v>338</v>
      </c>
      <c r="D29" s="167" t="s">
        <v>340</v>
      </c>
      <c r="E29" s="167" t="s">
        <v>341</v>
      </c>
      <c r="F29" s="167" t="s">
        <v>90</v>
      </c>
      <c r="G29" s="250">
        <v>42284</v>
      </c>
      <c r="H29" s="251">
        <v>262.90000000000003</v>
      </c>
      <c r="I29" s="250">
        <v>42317</v>
      </c>
    </row>
    <row r="30" spans="1:9">
      <c r="A30" s="167">
        <v>24</v>
      </c>
      <c r="B30" s="167" t="s">
        <v>476</v>
      </c>
      <c r="C30" s="167" t="s">
        <v>338</v>
      </c>
      <c r="D30" s="167" t="s">
        <v>81</v>
      </c>
      <c r="E30" s="167" t="s">
        <v>342</v>
      </c>
      <c r="F30" s="167" t="s">
        <v>90</v>
      </c>
      <c r="G30" s="250">
        <v>42285</v>
      </c>
      <c r="H30" s="251">
        <v>222.20000000000002</v>
      </c>
      <c r="I30" s="250">
        <v>42319</v>
      </c>
    </row>
    <row r="31" spans="1:9">
      <c r="A31" s="167">
        <v>25</v>
      </c>
      <c r="B31" s="167" t="s">
        <v>456</v>
      </c>
      <c r="C31" s="167" t="s">
        <v>344</v>
      </c>
      <c r="D31" s="167" t="s">
        <v>81</v>
      </c>
      <c r="E31" s="167" t="s">
        <v>342</v>
      </c>
      <c r="F31" s="167" t="s">
        <v>90</v>
      </c>
      <c r="G31" s="250">
        <v>42285</v>
      </c>
      <c r="H31" s="251">
        <v>298.10000000000002</v>
      </c>
      <c r="I31" s="250">
        <v>42319</v>
      </c>
    </row>
    <row r="32" spans="1:9">
      <c r="A32" s="167">
        <v>26</v>
      </c>
      <c r="B32" s="167" t="s">
        <v>457</v>
      </c>
      <c r="C32" s="167" t="s">
        <v>344</v>
      </c>
      <c r="D32" s="167" t="s">
        <v>345</v>
      </c>
      <c r="E32" s="167" t="s">
        <v>346</v>
      </c>
      <c r="F32" s="167" t="s">
        <v>90</v>
      </c>
      <c r="G32" s="250">
        <v>42284</v>
      </c>
      <c r="H32" s="251">
        <v>396.00000000000006</v>
      </c>
      <c r="I32" s="250">
        <v>42320</v>
      </c>
    </row>
    <row r="33" spans="1:9">
      <c r="A33" s="167">
        <v>27</v>
      </c>
      <c r="B33" s="167" t="s">
        <v>458</v>
      </c>
      <c r="C33" s="167" t="s">
        <v>344</v>
      </c>
      <c r="D33" s="167" t="s">
        <v>340</v>
      </c>
      <c r="E33" s="167" t="s">
        <v>341</v>
      </c>
      <c r="F33" s="167" t="s">
        <v>90</v>
      </c>
      <c r="G33" s="250">
        <v>42284</v>
      </c>
      <c r="H33" s="251">
        <v>343.20000000000005</v>
      </c>
      <c r="I33" s="250">
        <v>42317</v>
      </c>
    </row>
    <row r="34" spans="1:9">
      <c r="A34" s="167">
        <v>28</v>
      </c>
      <c r="B34" s="167" t="s">
        <v>459</v>
      </c>
      <c r="C34" s="167" t="s">
        <v>344</v>
      </c>
      <c r="D34" s="167" t="s">
        <v>340</v>
      </c>
      <c r="E34" s="167" t="s">
        <v>341</v>
      </c>
      <c r="F34" s="167" t="s">
        <v>88</v>
      </c>
      <c r="G34" s="250">
        <v>42284</v>
      </c>
      <c r="H34" s="251">
        <v>221.10000000000002</v>
      </c>
      <c r="I34" s="250">
        <v>42317</v>
      </c>
    </row>
    <row r="35" spans="1:9">
      <c r="A35" s="167">
        <v>29</v>
      </c>
      <c r="B35" s="167" t="s">
        <v>460</v>
      </c>
      <c r="C35" s="167" t="s">
        <v>344</v>
      </c>
      <c r="D35" s="167" t="s">
        <v>81</v>
      </c>
      <c r="E35" s="167" t="s">
        <v>342</v>
      </c>
      <c r="F35" s="167" t="s">
        <v>88</v>
      </c>
      <c r="G35" s="250">
        <v>42285</v>
      </c>
      <c r="H35" s="251">
        <v>270.60000000000002</v>
      </c>
      <c r="I35" s="250">
        <v>42319</v>
      </c>
    </row>
    <row r="36" spans="1:9">
      <c r="A36" s="167">
        <v>30</v>
      </c>
      <c r="B36" s="167" t="s">
        <v>461</v>
      </c>
      <c r="C36" s="167" t="s">
        <v>344</v>
      </c>
      <c r="D36" s="167" t="s">
        <v>345</v>
      </c>
      <c r="E36" s="167" t="s">
        <v>346</v>
      </c>
      <c r="F36" s="167" t="s">
        <v>88</v>
      </c>
      <c r="G36" s="250">
        <v>42284</v>
      </c>
      <c r="H36" s="251">
        <v>254.10000000000002</v>
      </c>
      <c r="I36" s="250">
        <v>42320</v>
      </c>
    </row>
    <row r="37" spans="1:9">
      <c r="A37" s="167">
        <v>31</v>
      </c>
      <c r="B37" s="167" t="s">
        <v>477</v>
      </c>
      <c r="C37" s="167" t="s">
        <v>338</v>
      </c>
      <c r="D37" s="167" t="s">
        <v>345</v>
      </c>
      <c r="E37" s="167" t="s">
        <v>346</v>
      </c>
      <c r="F37" s="167" t="s">
        <v>88</v>
      </c>
      <c r="G37" s="250">
        <v>42284</v>
      </c>
      <c r="H37" s="251">
        <v>228.8</v>
      </c>
      <c r="I37" s="250">
        <v>42320</v>
      </c>
    </row>
    <row r="38" spans="1:9">
      <c r="A38" s="167">
        <v>32</v>
      </c>
      <c r="B38" s="167" t="s">
        <v>478</v>
      </c>
      <c r="C38" s="167" t="s">
        <v>338</v>
      </c>
      <c r="D38" s="167" t="s">
        <v>81</v>
      </c>
      <c r="E38" s="167" t="s">
        <v>342</v>
      </c>
      <c r="F38" s="167" t="s">
        <v>88</v>
      </c>
      <c r="G38" s="250">
        <v>42285</v>
      </c>
      <c r="H38" s="251">
        <v>210.10000000000002</v>
      </c>
      <c r="I38" s="250">
        <v>42319</v>
      </c>
    </row>
    <row r="39" spans="1:9">
      <c r="A39" s="167">
        <v>33</v>
      </c>
      <c r="B39" s="167" t="s">
        <v>479</v>
      </c>
      <c r="C39" s="167" t="s">
        <v>338</v>
      </c>
      <c r="D39" s="167" t="s">
        <v>340</v>
      </c>
      <c r="E39" s="167" t="s">
        <v>341</v>
      </c>
      <c r="F39" s="167" t="s">
        <v>88</v>
      </c>
      <c r="G39" s="250">
        <v>42284</v>
      </c>
      <c r="H39" s="251">
        <v>348.70000000000005</v>
      </c>
      <c r="I39" s="250">
        <v>42317</v>
      </c>
    </row>
    <row r="40" spans="1:9">
      <c r="A40" s="167">
        <v>34</v>
      </c>
      <c r="B40" s="167" t="s">
        <v>480</v>
      </c>
      <c r="C40" s="167" t="s">
        <v>338</v>
      </c>
      <c r="D40" s="167" t="s">
        <v>340</v>
      </c>
      <c r="E40" s="167" t="s">
        <v>341</v>
      </c>
      <c r="F40" s="167" t="s">
        <v>86</v>
      </c>
      <c r="G40" s="250">
        <v>42284</v>
      </c>
      <c r="H40" s="251">
        <v>294.8</v>
      </c>
      <c r="I40" s="250">
        <v>42317</v>
      </c>
    </row>
    <row r="41" spans="1:9">
      <c r="A41" s="167">
        <v>35</v>
      </c>
      <c r="B41" s="167" t="s">
        <v>481</v>
      </c>
      <c r="C41" s="167" t="s">
        <v>338</v>
      </c>
      <c r="D41" s="167" t="s">
        <v>345</v>
      </c>
      <c r="E41" s="167" t="s">
        <v>346</v>
      </c>
      <c r="F41" s="167" t="s">
        <v>86</v>
      </c>
      <c r="G41" s="250">
        <v>42284</v>
      </c>
      <c r="H41" s="251">
        <v>315.70000000000005</v>
      </c>
      <c r="I41" s="250">
        <v>42320</v>
      </c>
    </row>
    <row r="42" spans="1:9">
      <c r="A42" s="167">
        <v>36</v>
      </c>
      <c r="B42" s="167" t="s">
        <v>482</v>
      </c>
      <c r="C42" s="167" t="s">
        <v>338</v>
      </c>
      <c r="D42" s="167" t="s">
        <v>81</v>
      </c>
      <c r="E42" s="167" t="s">
        <v>342</v>
      </c>
      <c r="F42" s="167" t="s">
        <v>86</v>
      </c>
      <c r="G42" s="250">
        <v>42285</v>
      </c>
      <c r="H42" s="251">
        <v>249.70000000000002</v>
      </c>
      <c r="I42" s="250">
        <v>42319</v>
      </c>
    </row>
    <row r="43" spans="1:9">
      <c r="A43" s="167">
        <v>37</v>
      </c>
      <c r="B43" s="167" t="s">
        <v>462</v>
      </c>
      <c r="C43" s="167" t="s">
        <v>344</v>
      </c>
      <c r="D43" s="167" t="s">
        <v>345</v>
      </c>
      <c r="E43" s="167" t="s">
        <v>346</v>
      </c>
      <c r="F43" s="167" t="s">
        <v>86</v>
      </c>
      <c r="G43" s="250">
        <v>42284</v>
      </c>
      <c r="H43" s="251">
        <v>276.10000000000002</v>
      </c>
      <c r="I43" s="250">
        <v>42320</v>
      </c>
    </row>
    <row r="44" spans="1:9">
      <c r="A44" s="167">
        <v>38</v>
      </c>
      <c r="B44" s="167" t="s">
        <v>463</v>
      </c>
      <c r="C44" s="167" t="s">
        <v>344</v>
      </c>
      <c r="D44" s="167" t="s">
        <v>340</v>
      </c>
      <c r="E44" s="167" t="s">
        <v>341</v>
      </c>
      <c r="F44" s="167" t="s">
        <v>86</v>
      </c>
      <c r="G44" s="250">
        <v>42284</v>
      </c>
      <c r="H44" s="251">
        <v>257.40000000000003</v>
      </c>
      <c r="I44" s="250">
        <v>42317</v>
      </c>
    </row>
    <row r="45" spans="1:9">
      <c r="A45" s="167">
        <v>39</v>
      </c>
      <c r="B45" s="167" t="s">
        <v>464</v>
      </c>
      <c r="C45" s="167" t="s">
        <v>344</v>
      </c>
      <c r="D45" s="167" t="s">
        <v>81</v>
      </c>
      <c r="E45" s="167" t="s">
        <v>342</v>
      </c>
      <c r="F45" s="167" t="s">
        <v>86</v>
      </c>
      <c r="G45" s="250">
        <v>42285</v>
      </c>
      <c r="H45" s="251">
        <v>268.40000000000003</v>
      </c>
      <c r="I45" s="250">
        <v>42319</v>
      </c>
    </row>
    <row r="46" spans="1:9">
      <c r="A46" s="167">
        <v>40</v>
      </c>
      <c r="B46" s="167" t="s">
        <v>444</v>
      </c>
      <c r="C46" s="167" t="s">
        <v>348</v>
      </c>
      <c r="D46" s="167" t="s">
        <v>345</v>
      </c>
      <c r="E46" s="167" t="s">
        <v>346</v>
      </c>
      <c r="F46" s="167" t="s">
        <v>86</v>
      </c>
      <c r="G46" s="250">
        <v>42284</v>
      </c>
      <c r="H46" s="251">
        <v>215.60000000000002</v>
      </c>
      <c r="I46" s="250">
        <v>42320</v>
      </c>
    </row>
    <row r="47" spans="1:9">
      <c r="A47" s="167">
        <v>41</v>
      </c>
      <c r="B47" s="167" t="s">
        <v>445</v>
      </c>
      <c r="C47" s="167" t="s">
        <v>348</v>
      </c>
      <c r="D47" s="167" t="s">
        <v>81</v>
      </c>
      <c r="E47" s="167" t="s">
        <v>342</v>
      </c>
      <c r="F47" s="167" t="s">
        <v>86</v>
      </c>
      <c r="G47" s="250">
        <v>42285</v>
      </c>
      <c r="H47" s="251">
        <v>232</v>
      </c>
      <c r="I47" s="250">
        <v>42319</v>
      </c>
    </row>
    <row r="48" spans="1:9">
      <c r="A48" s="167">
        <v>42</v>
      </c>
      <c r="B48" s="167" t="s">
        <v>446</v>
      </c>
      <c r="C48" s="167" t="s">
        <v>348</v>
      </c>
      <c r="D48" s="167" t="s">
        <v>340</v>
      </c>
      <c r="E48" s="167" t="s">
        <v>341</v>
      </c>
      <c r="F48" s="167" t="s">
        <v>86</v>
      </c>
      <c r="G48" s="250">
        <v>42284</v>
      </c>
      <c r="H48" s="251">
        <v>262.8</v>
      </c>
      <c r="I48" s="250">
        <v>42317</v>
      </c>
    </row>
    <row r="49" spans="6:8" ht="17.25">
      <c r="G49" s="167" t="s">
        <v>430</v>
      </c>
      <c r="H49" s="313" t="s">
        <v>483</v>
      </c>
    </row>
    <row r="50" spans="6:8">
      <c r="F50" s="167" t="s">
        <v>345</v>
      </c>
      <c r="G50" s="167" t="s">
        <v>346</v>
      </c>
      <c r="H50" s="167">
        <v>294</v>
      </c>
    </row>
    <row r="51" spans="6:8">
      <c r="F51" s="167" t="s">
        <v>340</v>
      </c>
      <c r="G51" s="167" t="s">
        <v>341</v>
      </c>
      <c r="H51" s="167">
        <v>288</v>
      </c>
    </row>
    <row r="52" spans="6:8">
      <c r="F52" s="167" t="s">
        <v>81</v>
      </c>
      <c r="G52" s="167" t="s">
        <v>342</v>
      </c>
      <c r="H52" s="167">
        <v>255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selection activeCell="F16" sqref="F16"/>
    </sheetView>
  </sheetViews>
  <sheetFormatPr defaultRowHeight="12.75"/>
  <cols>
    <col min="1" max="1" width="22" customWidth="1"/>
    <col min="2" max="2" width="22.28515625" customWidth="1"/>
    <col min="3" max="3" width="15" customWidth="1"/>
    <col min="4" max="4" width="16.7109375" customWidth="1"/>
    <col min="5" max="6" width="7.5703125" customWidth="1"/>
    <col min="7" max="7" width="16.140625" customWidth="1"/>
    <col min="8" max="10" width="8.42578125" customWidth="1"/>
  </cols>
  <sheetData>
    <row r="1" spans="1:19">
      <c r="A1" s="51" t="s">
        <v>281</v>
      </c>
    </row>
    <row r="2" spans="1:19" s="99" customFormat="1">
      <c r="A2" s="98" t="s">
        <v>255</v>
      </c>
      <c r="B2" s="100" t="s">
        <v>256</v>
      </c>
      <c r="C2" s="101"/>
      <c r="D2" s="100"/>
      <c r="E2" s="100"/>
      <c r="F2" s="100"/>
      <c r="G2" s="100"/>
      <c r="J2" s="100"/>
      <c r="K2" s="100"/>
      <c r="L2" s="100"/>
      <c r="M2" s="100"/>
      <c r="N2" s="100"/>
      <c r="O2" s="101"/>
      <c r="P2" s="101"/>
      <c r="Q2" s="101"/>
      <c r="R2" s="101"/>
    </row>
    <row r="3" spans="1:19" s="99" customFormat="1">
      <c r="B3" s="101"/>
      <c r="C3" s="101"/>
      <c r="D3" s="101"/>
      <c r="E3" s="101"/>
      <c r="F3" s="101"/>
      <c r="G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s="99" customFormat="1">
      <c r="C4" s="102"/>
      <c r="O4" s="102"/>
      <c r="P4" s="102"/>
      <c r="Q4" s="102"/>
      <c r="R4" s="102"/>
    </row>
    <row r="5" spans="1:19" s="99" customFormat="1">
      <c r="A5" s="100" t="s">
        <v>257</v>
      </c>
      <c r="B5" s="100" t="s">
        <v>259</v>
      </c>
      <c r="C5" s="100" t="s">
        <v>261</v>
      </c>
      <c r="N5" s="100"/>
      <c r="O5" s="102"/>
      <c r="P5" s="102"/>
      <c r="Q5" s="102"/>
      <c r="R5" s="102"/>
    </row>
    <row r="6" spans="1:19" s="107" customFormat="1">
      <c r="A6" s="104"/>
      <c r="B6" s="100" t="s">
        <v>260</v>
      </c>
      <c r="C6" s="106"/>
      <c r="D6" s="104"/>
      <c r="E6" s="104"/>
      <c r="F6" s="104"/>
      <c r="G6" s="104"/>
      <c r="K6" s="104"/>
      <c r="M6" s="104"/>
      <c r="N6" s="105"/>
      <c r="O6" s="105"/>
    </row>
    <row r="8" spans="1:19" ht="27.75">
      <c r="A8" s="202" t="s">
        <v>212</v>
      </c>
      <c r="B8" s="202" t="s">
        <v>213</v>
      </c>
      <c r="C8" s="203" t="s">
        <v>352</v>
      </c>
    </row>
    <row r="9" spans="1:19">
      <c r="A9" s="471" t="s">
        <v>221</v>
      </c>
      <c r="B9" s="202" t="s">
        <v>214</v>
      </c>
      <c r="C9" s="203">
        <v>581</v>
      </c>
    </row>
    <row r="10" spans="1:19">
      <c r="A10" s="471"/>
      <c r="B10" s="202" t="s">
        <v>215</v>
      </c>
      <c r="C10" s="203">
        <v>577</v>
      </c>
    </row>
    <row r="11" spans="1:19">
      <c r="A11" s="471"/>
      <c r="B11" s="202" t="s">
        <v>216</v>
      </c>
      <c r="C11" s="203">
        <v>600</v>
      </c>
      <c r="D11" s="4"/>
    </row>
    <row r="12" spans="1:19">
      <c r="A12" s="471"/>
      <c r="B12" s="202" t="s">
        <v>217</v>
      </c>
      <c r="C12" s="203">
        <v>545</v>
      </c>
    </row>
    <row r="13" spans="1:19" ht="33.75" customHeight="1">
      <c r="A13" s="471"/>
      <c r="B13" s="202" t="s">
        <v>218</v>
      </c>
      <c r="C13" s="203">
        <v>447</v>
      </c>
    </row>
    <row r="14" spans="1:19" ht="53.25" customHeight="1">
      <c r="A14" s="471"/>
      <c r="B14" s="202" t="s">
        <v>219</v>
      </c>
      <c r="C14" s="203">
        <v>548</v>
      </c>
    </row>
    <row r="15" spans="1:19" ht="49.5" customHeight="1">
      <c r="A15" s="471" t="s">
        <v>222</v>
      </c>
      <c r="B15" s="202" t="s">
        <v>214</v>
      </c>
      <c r="C15" s="203" t="s">
        <v>220</v>
      </c>
    </row>
    <row r="16" spans="1:19">
      <c r="A16" s="471"/>
      <c r="B16" s="202" t="s">
        <v>215</v>
      </c>
      <c r="C16" s="203" t="s">
        <v>220</v>
      </c>
    </row>
    <row r="17" spans="1:3">
      <c r="A17" s="471"/>
      <c r="B17" s="202" t="s">
        <v>216</v>
      </c>
      <c r="C17" s="203" t="s">
        <v>220</v>
      </c>
    </row>
    <row r="18" spans="1:3">
      <c r="A18" s="471"/>
      <c r="B18" s="202" t="s">
        <v>217</v>
      </c>
      <c r="C18" s="203">
        <v>528</v>
      </c>
    </row>
    <row r="19" spans="1:3">
      <c r="A19" s="471"/>
      <c r="B19" s="202" t="s">
        <v>218</v>
      </c>
      <c r="C19" s="203">
        <v>486</v>
      </c>
    </row>
    <row r="20" spans="1:3">
      <c r="A20" s="471"/>
      <c r="B20" s="202" t="s">
        <v>219</v>
      </c>
      <c r="C20" s="203">
        <v>450</v>
      </c>
    </row>
    <row r="21" spans="1:3">
      <c r="A21" s="471" t="s">
        <v>223</v>
      </c>
      <c r="B21" s="202" t="s">
        <v>214</v>
      </c>
      <c r="C21" s="203">
        <v>477</v>
      </c>
    </row>
    <row r="22" spans="1:3">
      <c r="A22" s="471"/>
      <c r="B22" s="202" t="s">
        <v>215</v>
      </c>
      <c r="C22" s="203">
        <v>465</v>
      </c>
    </row>
    <row r="23" spans="1:3">
      <c r="A23" s="471"/>
      <c r="B23" s="202" t="s">
        <v>216</v>
      </c>
      <c r="C23" s="203">
        <v>530</v>
      </c>
    </row>
    <row r="24" spans="1:3">
      <c r="A24" s="471"/>
      <c r="B24" s="202" t="s">
        <v>217</v>
      </c>
      <c r="C24" s="203">
        <v>465</v>
      </c>
    </row>
    <row r="25" spans="1:3">
      <c r="A25" s="471"/>
      <c r="B25" s="202" t="s">
        <v>218</v>
      </c>
      <c r="C25" s="203">
        <v>485</v>
      </c>
    </row>
    <row r="26" spans="1:3">
      <c r="A26" s="471"/>
      <c r="B26" s="202" t="s">
        <v>219</v>
      </c>
      <c r="C26" s="203">
        <v>558</v>
      </c>
    </row>
    <row r="27" spans="1:3">
      <c r="A27" s="471" t="s">
        <v>224</v>
      </c>
      <c r="B27" s="202" t="s">
        <v>214</v>
      </c>
      <c r="C27" s="203">
        <v>472</v>
      </c>
    </row>
    <row r="28" spans="1:3">
      <c r="A28" s="471"/>
      <c r="B28" s="202" t="s">
        <v>215</v>
      </c>
      <c r="C28" s="203">
        <v>544</v>
      </c>
    </row>
    <row r="29" spans="1:3">
      <c r="A29" s="471"/>
      <c r="B29" s="202" t="s">
        <v>216</v>
      </c>
      <c r="C29" s="203">
        <v>459</v>
      </c>
    </row>
    <row r="30" spans="1:3">
      <c r="A30" s="471"/>
      <c r="B30" s="202" t="s">
        <v>217</v>
      </c>
      <c r="C30" s="203">
        <v>461</v>
      </c>
    </row>
    <row r="31" spans="1:3">
      <c r="A31" s="471"/>
      <c r="B31" s="202" t="s">
        <v>218</v>
      </c>
      <c r="C31" s="203">
        <v>469</v>
      </c>
    </row>
    <row r="32" spans="1:3">
      <c r="A32" s="471"/>
      <c r="B32" s="202" t="s">
        <v>219</v>
      </c>
      <c r="C32" s="203">
        <v>516</v>
      </c>
    </row>
  </sheetData>
  <mergeCells count="4">
    <mergeCell ref="A9:A14"/>
    <mergeCell ref="A15:A20"/>
    <mergeCell ref="A21:A26"/>
    <mergeCell ref="A27:A32"/>
  </mergeCells>
  <phoneticPr fontId="9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31"/>
  <sheetViews>
    <sheetView workbookViewId="0">
      <selection activeCell="F15" sqref="F15"/>
    </sheetView>
  </sheetViews>
  <sheetFormatPr defaultRowHeight="12"/>
  <cols>
    <col min="1" max="1" width="20.28515625" style="9" customWidth="1"/>
    <col min="2" max="2" width="16.140625" style="9" customWidth="1"/>
    <col min="3" max="3" width="14.28515625" style="9" customWidth="1"/>
    <col min="4" max="4" width="14.5703125" style="9" customWidth="1"/>
    <col min="5" max="5" width="17.28515625" style="9" customWidth="1"/>
    <col min="6" max="6" width="22.7109375" style="9" customWidth="1"/>
    <col min="7" max="16384" width="9.140625" style="9"/>
  </cols>
  <sheetData>
    <row r="1" spans="1:16" customFormat="1" ht="12.75">
      <c r="A1" s="51" t="s">
        <v>282</v>
      </c>
    </row>
    <row r="2" spans="1:16" s="99" customFormat="1" ht="12.75">
      <c r="A2" s="98" t="s">
        <v>255</v>
      </c>
      <c r="B2" s="100" t="s">
        <v>256</v>
      </c>
      <c r="C2" s="101"/>
      <c r="D2" s="100"/>
      <c r="F2" s="100"/>
      <c r="G2" s="100"/>
      <c r="H2" s="100"/>
      <c r="I2" s="100"/>
      <c r="J2" s="100"/>
      <c r="K2" s="100"/>
      <c r="L2" s="101"/>
      <c r="M2" s="101"/>
      <c r="N2" s="101"/>
      <c r="O2" s="101"/>
    </row>
    <row r="3" spans="1:16" s="99" customFormat="1" ht="12.75">
      <c r="B3" s="101"/>
      <c r="C3" s="101"/>
      <c r="D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s="99" customFormat="1" ht="12.75">
      <c r="C4" s="102"/>
      <c r="L4" s="102"/>
      <c r="M4" s="102"/>
      <c r="N4" s="102"/>
      <c r="O4" s="102"/>
    </row>
    <row r="5" spans="1:16" s="99" customFormat="1" ht="12.75">
      <c r="A5" s="100" t="s">
        <v>257</v>
      </c>
      <c r="B5" s="100" t="s">
        <v>259</v>
      </c>
      <c r="C5" s="100" t="s">
        <v>261</v>
      </c>
      <c r="K5" s="100"/>
      <c r="L5" s="102"/>
      <c r="M5" s="102"/>
      <c r="N5" s="102"/>
      <c r="O5" s="102"/>
    </row>
    <row r="6" spans="1:16" s="107" customFormat="1" ht="12.75">
      <c r="A6" s="104"/>
      <c r="B6" s="100" t="s">
        <v>260</v>
      </c>
      <c r="C6" s="106"/>
      <c r="D6" s="104"/>
      <c r="F6" s="104"/>
      <c r="H6" s="104"/>
      <c r="J6" s="104"/>
      <c r="K6" s="105"/>
      <c r="L6" s="105"/>
    </row>
    <row r="7" spans="1:16" ht="12.75">
      <c r="A7"/>
      <c r="B7" s="51" t="s">
        <v>248</v>
      </c>
      <c r="C7"/>
      <c r="D7" s="51" t="s">
        <v>353</v>
      </c>
      <c r="E7"/>
    </row>
    <row r="8" spans="1:16" ht="12.75" customHeight="1">
      <c r="A8" s="431" t="s">
        <v>137</v>
      </c>
      <c r="B8" s="431" t="s">
        <v>64</v>
      </c>
      <c r="C8" s="431" t="s">
        <v>137</v>
      </c>
      <c r="D8" s="431" t="s">
        <v>64</v>
      </c>
    </row>
    <row r="9" spans="1:16" ht="12" customHeight="1">
      <c r="A9" s="431"/>
      <c r="B9" s="472"/>
      <c r="C9" s="431"/>
      <c r="D9" s="472"/>
    </row>
    <row r="10" spans="1:16" ht="12.75" customHeight="1">
      <c r="A10" s="431"/>
      <c r="B10" s="472"/>
      <c r="C10" s="431"/>
      <c r="D10" s="472"/>
    </row>
    <row r="11" spans="1:16" ht="97.5" customHeight="1">
      <c r="A11" s="431"/>
      <c r="B11" s="472"/>
      <c r="C11" s="431"/>
      <c r="D11" s="472"/>
    </row>
    <row r="12" spans="1:16">
      <c r="A12" s="10" t="s">
        <v>138</v>
      </c>
      <c r="B12" s="10" t="s">
        <v>28</v>
      </c>
      <c r="C12" s="10" t="s">
        <v>138</v>
      </c>
      <c r="D12" s="25" t="s">
        <v>354</v>
      </c>
    </row>
    <row r="13" spans="1:16">
      <c r="A13" s="10" t="s">
        <v>139</v>
      </c>
      <c r="B13" s="10" t="s">
        <v>29</v>
      </c>
      <c r="C13" s="10" t="s">
        <v>139</v>
      </c>
      <c r="D13" s="25" t="s">
        <v>354</v>
      </c>
    </row>
    <row r="14" spans="1:16">
      <c r="A14" s="10" t="s">
        <v>140</v>
      </c>
      <c r="B14" s="10" t="s">
        <v>31</v>
      </c>
      <c r="C14" s="10" t="s">
        <v>140</v>
      </c>
      <c r="D14" s="25" t="s">
        <v>355</v>
      </c>
    </row>
    <row r="15" spans="1:16">
      <c r="A15" s="10" t="s">
        <v>225</v>
      </c>
      <c r="B15" s="10" t="s">
        <v>30</v>
      </c>
      <c r="C15" s="10" t="s">
        <v>225</v>
      </c>
      <c r="D15" s="25" t="s">
        <v>356</v>
      </c>
    </row>
    <row r="16" spans="1:16">
      <c r="A16" s="10" t="s">
        <v>226</v>
      </c>
      <c r="B16" s="10" t="s">
        <v>33</v>
      </c>
      <c r="C16" s="10" t="s">
        <v>226</v>
      </c>
      <c r="D16" s="25" t="s">
        <v>357</v>
      </c>
    </row>
    <row r="17" spans="1:5">
      <c r="A17" s="10"/>
      <c r="B17" s="10"/>
      <c r="C17" s="10"/>
      <c r="D17" s="25"/>
    </row>
    <row r="18" spans="1:5">
      <c r="A18" s="10" t="s">
        <v>141</v>
      </c>
      <c r="B18" s="10" t="s">
        <v>32</v>
      </c>
      <c r="C18" s="10" t="s">
        <v>141</v>
      </c>
      <c r="D18" s="25" t="s">
        <v>358</v>
      </c>
    </row>
    <row r="19" spans="1:5">
      <c r="A19" s="10" t="s">
        <v>227</v>
      </c>
      <c r="B19" s="10" t="s">
        <v>32</v>
      </c>
      <c r="C19" s="10" t="s">
        <v>227</v>
      </c>
      <c r="D19" s="25" t="s">
        <v>358</v>
      </c>
    </row>
    <row r="20" spans="1:5">
      <c r="A20" s="316" t="s">
        <v>16</v>
      </c>
      <c r="B20" s="25" t="s">
        <v>360</v>
      </c>
      <c r="C20" s="316" t="s">
        <v>16</v>
      </c>
      <c r="D20" s="25">
        <v>30</v>
      </c>
    </row>
    <row r="21" spans="1:5">
      <c r="A21" s="316" t="s">
        <v>17</v>
      </c>
      <c r="B21" s="25">
        <v>130</v>
      </c>
      <c r="C21" s="316" t="s">
        <v>17</v>
      </c>
      <c r="D21" s="25">
        <v>130</v>
      </c>
    </row>
    <row r="22" spans="1:5">
      <c r="A22" s="316" t="s">
        <v>18</v>
      </c>
      <c r="B22" s="25">
        <v>100</v>
      </c>
      <c r="C22" s="316" t="s">
        <v>18</v>
      </c>
      <c r="D22" s="25">
        <v>100</v>
      </c>
    </row>
    <row r="23" spans="1:5">
      <c r="A23" s="10" t="s">
        <v>142</v>
      </c>
      <c r="B23" s="10" t="s">
        <v>34</v>
      </c>
      <c r="C23" s="10" t="s">
        <v>142</v>
      </c>
      <c r="D23" s="25"/>
    </row>
    <row r="24" spans="1:5">
      <c r="A24" s="10" t="s">
        <v>143</v>
      </c>
      <c r="B24" s="10"/>
      <c r="C24" s="10" t="s">
        <v>143</v>
      </c>
      <c r="D24" s="25"/>
    </row>
    <row r="25" spans="1:5">
      <c r="A25" s="317" t="s">
        <v>229</v>
      </c>
      <c r="B25" s="10"/>
      <c r="C25" s="317" t="s">
        <v>229</v>
      </c>
      <c r="D25" s="25"/>
    </row>
    <row r="26" spans="1:5" ht="36">
      <c r="A26" s="317" t="s">
        <v>230</v>
      </c>
      <c r="B26" s="10" t="s">
        <v>103</v>
      </c>
      <c r="C26" s="317" t="s">
        <v>230</v>
      </c>
      <c r="D26" s="204" t="s">
        <v>359</v>
      </c>
    </row>
    <row r="27" spans="1:5">
      <c r="A27" s="317" t="s">
        <v>231</v>
      </c>
      <c r="B27" s="25">
        <v>0</v>
      </c>
      <c r="C27" s="317" t="s">
        <v>231</v>
      </c>
      <c r="D27" s="25"/>
    </row>
    <row r="28" spans="1:5">
      <c r="A28" s="317" t="s">
        <v>144</v>
      </c>
      <c r="B28" s="10" t="s">
        <v>228</v>
      </c>
      <c r="C28" s="317" t="s">
        <v>144</v>
      </c>
      <c r="D28" s="25"/>
    </row>
    <row r="29" spans="1:5" ht="12.75">
      <c r="C29"/>
      <c r="D29" s="96"/>
      <c r="E29"/>
    </row>
    <row r="30" spans="1:5" ht="12.75">
      <c r="C30"/>
      <c r="D30" s="96"/>
      <c r="E30"/>
    </row>
    <row r="31" spans="1:5" ht="12.75">
      <c r="C31"/>
      <c r="D31" s="96"/>
      <c r="E31"/>
    </row>
  </sheetData>
  <mergeCells count="4">
    <mergeCell ref="B8:B11"/>
    <mergeCell ref="C8:C11"/>
    <mergeCell ref="D8:D11"/>
    <mergeCell ref="A8:A1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60"/>
  <sheetViews>
    <sheetView workbookViewId="0">
      <selection activeCell="F17" sqref="F17"/>
    </sheetView>
  </sheetViews>
  <sheetFormatPr defaultRowHeight="12.75"/>
  <cols>
    <col min="1" max="1" width="4.85546875" customWidth="1"/>
    <col min="2" max="2" width="13.140625" customWidth="1"/>
    <col min="3" max="3" width="16" customWidth="1"/>
    <col min="6" max="6" width="14.140625" customWidth="1"/>
    <col min="14" max="14" width="9.140625" style="344"/>
  </cols>
  <sheetData>
    <row r="1" spans="1:14">
      <c r="A1" s="345" t="s">
        <v>501</v>
      </c>
    </row>
    <row r="2" spans="1:14">
      <c r="A2" s="8"/>
    </row>
    <row r="3" spans="1:14" s="99" customFormat="1">
      <c r="A3" s="98" t="s">
        <v>255</v>
      </c>
      <c r="D3" s="100" t="s">
        <v>256</v>
      </c>
      <c r="E3" s="101"/>
      <c r="F3" s="100"/>
      <c r="G3" s="100"/>
      <c r="H3" s="100"/>
      <c r="I3" s="100"/>
      <c r="J3" s="100"/>
      <c r="K3" s="100"/>
      <c r="L3" s="100"/>
      <c r="M3" s="100"/>
      <c r="N3" s="102"/>
    </row>
    <row r="4" spans="1:14" s="99" customFormat="1"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4" s="99" customFormat="1">
      <c r="E5" s="102"/>
      <c r="N5" s="102"/>
    </row>
    <row r="6" spans="1:14" s="99" customFormat="1">
      <c r="A6" s="100" t="s">
        <v>257</v>
      </c>
      <c r="B6" s="103"/>
      <c r="C6" s="103"/>
      <c r="D6" s="100" t="s">
        <v>259</v>
      </c>
      <c r="E6" s="101"/>
      <c r="I6" s="100" t="s">
        <v>261</v>
      </c>
      <c r="N6" s="102"/>
    </row>
    <row r="7" spans="1:14" ht="12.75" customHeight="1">
      <c r="A7" s="474" t="s">
        <v>152</v>
      </c>
      <c r="B7" s="474" t="s">
        <v>213</v>
      </c>
      <c r="C7" s="474" t="s">
        <v>230</v>
      </c>
      <c r="D7" s="474" t="s">
        <v>241</v>
      </c>
      <c r="E7" s="474" t="s">
        <v>242</v>
      </c>
      <c r="F7" s="61"/>
      <c r="G7" s="340" t="s">
        <v>484</v>
      </c>
      <c r="H7" s="340" t="s">
        <v>148</v>
      </c>
      <c r="I7" s="341" t="s">
        <v>149</v>
      </c>
      <c r="J7" s="341" t="s">
        <v>485</v>
      </c>
      <c r="K7" s="342"/>
      <c r="L7" s="342"/>
      <c r="M7" s="342"/>
    </row>
    <row r="8" spans="1:14" ht="12.75" customHeight="1">
      <c r="A8" s="475"/>
      <c r="B8" s="475"/>
      <c r="C8" s="475"/>
      <c r="D8" s="475"/>
      <c r="E8" s="475"/>
      <c r="F8" s="474" t="s">
        <v>243</v>
      </c>
      <c r="G8" s="474" t="s">
        <v>244</v>
      </c>
      <c r="H8" s="474" t="s">
        <v>244</v>
      </c>
      <c r="I8" s="474" t="s">
        <v>244</v>
      </c>
      <c r="J8" s="474" t="s">
        <v>244</v>
      </c>
      <c r="K8" s="474" t="s">
        <v>245</v>
      </c>
      <c r="L8" s="474" t="s">
        <v>246</v>
      </c>
      <c r="M8" s="474" t="s">
        <v>247</v>
      </c>
      <c r="N8" s="480" t="s">
        <v>493</v>
      </c>
    </row>
    <row r="9" spans="1:14" ht="12.75" customHeight="1">
      <c r="A9" s="475"/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 t="s">
        <v>151</v>
      </c>
      <c r="N9" s="480"/>
    </row>
    <row r="10" spans="1:14" ht="47.25" customHeight="1">
      <c r="A10" s="476"/>
      <c r="B10" s="476"/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80"/>
    </row>
    <row r="11" spans="1:14" ht="15.75">
      <c r="A11" s="75">
        <v>1</v>
      </c>
      <c r="B11" s="34" t="s">
        <v>153</v>
      </c>
      <c r="C11" s="35" t="s">
        <v>351</v>
      </c>
      <c r="D11" s="65">
        <v>41.909090909090907</v>
      </c>
      <c r="E11" s="65">
        <v>30.636363636363637</v>
      </c>
      <c r="F11" s="65">
        <v>8.7999999999999989</v>
      </c>
      <c r="G11" s="39">
        <v>180</v>
      </c>
      <c r="H11" s="39">
        <f>G11/1000*10000</f>
        <v>1800</v>
      </c>
      <c r="I11" s="54">
        <f t="shared" ref="I11:I46" si="0">H11/1000</f>
        <v>1.8</v>
      </c>
      <c r="J11" s="54">
        <f>I11*10</f>
        <v>18</v>
      </c>
      <c r="K11" s="65">
        <v>60.8</v>
      </c>
      <c r="L11" s="66">
        <v>14</v>
      </c>
      <c r="M11" s="67">
        <v>0.36122373755989678</v>
      </c>
      <c r="N11" s="26">
        <f t="shared" ref="N11:N46" si="1">I11/M11</f>
        <v>4.9830612244897958</v>
      </c>
    </row>
    <row r="12" spans="1:14" ht="15">
      <c r="A12" s="59">
        <v>2</v>
      </c>
      <c r="B12" s="36" t="s">
        <v>154</v>
      </c>
      <c r="C12" s="35" t="s">
        <v>351</v>
      </c>
      <c r="D12" s="27">
        <v>42.727272727272727</v>
      </c>
      <c r="E12" s="27">
        <v>27.90909090909091</v>
      </c>
      <c r="F12" s="27">
        <v>8.7999999999999989</v>
      </c>
      <c r="G12" s="39">
        <v>195</v>
      </c>
      <c r="H12" s="39">
        <f t="shared" ref="H12:H46" si="2">G12/1000*10000</f>
        <v>1950</v>
      </c>
      <c r="I12" s="54">
        <f t="shared" si="0"/>
        <v>1.95</v>
      </c>
      <c r="J12" s="54">
        <f t="shared" ref="J12:J46" si="3">I12*10</f>
        <v>19.5</v>
      </c>
      <c r="K12" s="27">
        <v>60.8</v>
      </c>
      <c r="L12" s="39">
        <v>15</v>
      </c>
      <c r="M12" s="67">
        <v>0.41348600508905853</v>
      </c>
      <c r="N12" s="26">
        <f t="shared" si="1"/>
        <v>4.7160000000000002</v>
      </c>
    </row>
    <row r="13" spans="1:14" ht="15">
      <c r="A13" s="59">
        <v>3</v>
      </c>
      <c r="B13" s="36" t="s">
        <v>155</v>
      </c>
      <c r="C13" s="35" t="s">
        <v>351</v>
      </c>
      <c r="D13" s="27">
        <v>43.454545454545453</v>
      </c>
      <c r="E13" s="27">
        <v>27.90909090909091</v>
      </c>
      <c r="F13" s="27">
        <v>8.8181818181818183</v>
      </c>
      <c r="G13" s="39">
        <v>196</v>
      </c>
      <c r="H13" s="39">
        <f t="shared" si="2"/>
        <v>1960</v>
      </c>
      <c r="I13" s="54">
        <f t="shared" si="0"/>
        <v>1.96</v>
      </c>
      <c r="J13" s="54">
        <f t="shared" si="3"/>
        <v>19.600000000000001</v>
      </c>
      <c r="K13" s="27">
        <v>61.3</v>
      </c>
      <c r="L13" s="39">
        <v>14</v>
      </c>
      <c r="M13" s="67">
        <v>0.21690013556258472</v>
      </c>
      <c r="N13" s="26">
        <f t="shared" si="1"/>
        <v>9.0364166666666659</v>
      </c>
    </row>
    <row r="14" spans="1:14" ht="15">
      <c r="A14" s="59">
        <v>4</v>
      </c>
      <c r="B14" s="36" t="s">
        <v>156</v>
      </c>
      <c r="C14" s="35" t="s">
        <v>351</v>
      </c>
      <c r="D14" s="27">
        <v>41.727272727272727</v>
      </c>
      <c r="E14" s="27">
        <v>28.454545454545453</v>
      </c>
      <c r="F14" s="27">
        <v>8.8181818181818183</v>
      </c>
      <c r="G14" s="39">
        <v>283</v>
      </c>
      <c r="H14" s="39">
        <f t="shared" si="2"/>
        <v>2829.9999999999995</v>
      </c>
      <c r="I14" s="54">
        <f t="shared" si="0"/>
        <v>2.8299999999999996</v>
      </c>
      <c r="J14" s="54">
        <f t="shared" si="3"/>
        <v>28.299999999999997</v>
      </c>
      <c r="K14" s="27">
        <v>61.3</v>
      </c>
      <c r="L14" s="39">
        <v>14</v>
      </c>
      <c r="M14" s="67">
        <v>0.44949174078780174</v>
      </c>
      <c r="N14" s="26">
        <f t="shared" si="1"/>
        <v>6.2959999999999994</v>
      </c>
    </row>
    <row r="15" spans="1:14" ht="15">
      <c r="A15" s="59">
        <v>5</v>
      </c>
      <c r="B15" s="36" t="s">
        <v>157</v>
      </c>
      <c r="C15" s="35" t="s">
        <v>351</v>
      </c>
      <c r="D15" s="27">
        <v>41.272727272727273</v>
      </c>
      <c r="E15" s="27">
        <v>28</v>
      </c>
      <c r="F15" s="27">
        <v>8.8181818181818183</v>
      </c>
      <c r="G15" s="39">
        <v>186</v>
      </c>
      <c r="H15" s="39">
        <f t="shared" si="2"/>
        <v>1860</v>
      </c>
      <c r="I15" s="54">
        <f t="shared" si="0"/>
        <v>1.86</v>
      </c>
      <c r="J15" s="54">
        <f t="shared" si="3"/>
        <v>18.600000000000001</v>
      </c>
      <c r="K15" s="27">
        <v>61.3</v>
      </c>
      <c r="L15" s="39">
        <v>14</v>
      </c>
      <c r="M15" s="67">
        <v>0.34923019151333079</v>
      </c>
      <c r="N15" s="26">
        <f t="shared" si="1"/>
        <v>5.3260000000000005</v>
      </c>
    </row>
    <row r="16" spans="1:14" ht="15">
      <c r="A16" s="59">
        <v>6</v>
      </c>
      <c r="B16" s="36" t="s">
        <v>158</v>
      </c>
      <c r="C16" s="35" t="s">
        <v>351</v>
      </c>
      <c r="D16" s="27">
        <v>36.090909090909093</v>
      </c>
      <c r="E16" s="27">
        <v>28.09090909090909</v>
      </c>
      <c r="F16" s="27">
        <v>8.8181818181818183</v>
      </c>
      <c r="G16" s="39">
        <v>186</v>
      </c>
      <c r="H16" s="39">
        <f t="shared" si="2"/>
        <v>1860</v>
      </c>
      <c r="I16" s="54">
        <f t="shared" si="0"/>
        <v>1.86</v>
      </c>
      <c r="J16" s="54">
        <f t="shared" si="3"/>
        <v>18.600000000000001</v>
      </c>
      <c r="K16" s="27">
        <v>61.3</v>
      </c>
      <c r="L16" s="39">
        <v>15</v>
      </c>
      <c r="M16" s="67">
        <v>0.34923019151333079</v>
      </c>
      <c r="N16" s="26">
        <f t="shared" si="1"/>
        <v>5.3260000000000005</v>
      </c>
    </row>
    <row r="17" spans="1:14" ht="15">
      <c r="A17" s="59">
        <v>7</v>
      </c>
      <c r="B17" s="36" t="s">
        <v>159</v>
      </c>
      <c r="C17" s="35" t="s">
        <v>351</v>
      </c>
      <c r="D17" s="27">
        <v>42.090909090909093</v>
      </c>
      <c r="E17" s="27">
        <v>26</v>
      </c>
      <c r="F17" s="27">
        <v>8.8181818181818183</v>
      </c>
      <c r="G17" s="39">
        <v>193</v>
      </c>
      <c r="H17" s="39">
        <f t="shared" si="2"/>
        <v>1930</v>
      </c>
      <c r="I17" s="54">
        <f t="shared" si="0"/>
        <v>1.93</v>
      </c>
      <c r="J17" s="54">
        <f t="shared" si="3"/>
        <v>19.3</v>
      </c>
      <c r="K17" s="27">
        <v>61.7</v>
      </c>
      <c r="L17" s="39">
        <v>16</v>
      </c>
      <c r="M17" s="67">
        <v>0.47199804353142572</v>
      </c>
      <c r="N17" s="26">
        <f t="shared" si="1"/>
        <v>4.0890000000000004</v>
      </c>
    </row>
    <row r="18" spans="1:14" ht="15">
      <c r="A18" s="59">
        <v>8</v>
      </c>
      <c r="B18" s="36" t="s">
        <v>160</v>
      </c>
      <c r="C18" s="35" t="s">
        <v>351</v>
      </c>
      <c r="D18" s="27">
        <v>40.18181818181818</v>
      </c>
      <c r="E18" s="27">
        <v>22.181818181818183</v>
      </c>
      <c r="F18" s="27">
        <v>8.6363636363636367</v>
      </c>
      <c r="G18" s="39">
        <v>181.9</v>
      </c>
      <c r="H18" s="39">
        <f t="shared" si="2"/>
        <v>1819</v>
      </c>
      <c r="I18" s="54">
        <f t="shared" si="0"/>
        <v>1.819</v>
      </c>
      <c r="J18" s="54">
        <f t="shared" si="3"/>
        <v>18.189999999999998</v>
      </c>
      <c r="K18" s="27">
        <v>61.7</v>
      </c>
      <c r="L18" s="39">
        <v>15</v>
      </c>
      <c r="M18" s="67">
        <v>0.44605198626777831</v>
      </c>
      <c r="N18" s="26">
        <f t="shared" si="1"/>
        <v>4.0780000000000003</v>
      </c>
    </row>
    <row r="19" spans="1:14" ht="15">
      <c r="A19" s="59">
        <v>9</v>
      </c>
      <c r="B19" s="36" t="s">
        <v>161</v>
      </c>
      <c r="C19" s="35" t="s">
        <v>351</v>
      </c>
      <c r="D19" s="27">
        <v>40.18181818181818</v>
      </c>
      <c r="E19" s="27">
        <v>22.181818181818183</v>
      </c>
      <c r="F19" s="27">
        <v>8.6363636363636367</v>
      </c>
      <c r="G19" s="39">
        <v>179.6</v>
      </c>
      <c r="H19" s="39">
        <f t="shared" si="2"/>
        <v>1795.9999999999998</v>
      </c>
      <c r="I19" s="54">
        <f t="shared" si="0"/>
        <v>1.7959999999999998</v>
      </c>
      <c r="J19" s="54">
        <f t="shared" si="3"/>
        <v>17.959999999999997</v>
      </c>
      <c r="K19" s="27">
        <v>61.7</v>
      </c>
      <c r="L19" s="39">
        <v>16</v>
      </c>
      <c r="M19" s="67">
        <v>0.48764594080912299</v>
      </c>
      <c r="N19" s="26">
        <f t="shared" si="1"/>
        <v>3.6829999999999998</v>
      </c>
    </row>
    <row r="20" spans="1:14" ht="15">
      <c r="A20" s="59">
        <v>10</v>
      </c>
      <c r="B20" s="36" t="s">
        <v>162</v>
      </c>
      <c r="C20" s="35" t="s">
        <v>351</v>
      </c>
      <c r="D20" s="27">
        <v>39.545454545454547</v>
      </c>
      <c r="E20" s="27">
        <v>26.818181818181817</v>
      </c>
      <c r="F20" s="27">
        <v>8.3636363636363633</v>
      </c>
      <c r="G20" s="39">
        <v>183.3</v>
      </c>
      <c r="H20" s="39">
        <f t="shared" si="2"/>
        <v>1833.0000000000002</v>
      </c>
      <c r="I20" s="54">
        <f t="shared" si="0"/>
        <v>1.8330000000000002</v>
      </c>
      <c r="J20" s="54">
        <f t="shared" si="3"/>
        <v>18.330000000000002</v>
      </c>
      <c r="K20" s="27">
        <v>61.7</v>
      </c>
      <c r="L20" s="39">
        <v>16</v>
      </c>
      <c r="M20" s="67">
        <v>0.50533653656807531</v>
      </c>
      <c r="N20" s="26">
        <f t="shared" si="1"/>
        <v>3.6272857142857147</v>
      </c>
    </row>
    <row r="21" spans="1:14" ht="15">
      <c r="A21" s="59">
        <v>11</v>
      </c>
      <c r="B21" s="36" t="s">
        <v>163</v>
      </c>
      <c r="C21" s="35" t="s">
        <v>351</v>
      </c>
      <c r="D21" s="27">
        <v>37.272727272727273</v>
      </c>
      <c r="E21" s="27">
        <v>22.272727272727273</v>
      </c>
      <c r="F21" s="27">
        <v>8</v>
      </c>
      <c r="G21" s="39">
        <v>178.4</v>
      </c>
      <c r="H21" s="39">
        <f t="shared" si="2"/>
        <v>1784</v>
      </c>
      <c r="I21" s="54">
        <f t="shared" si="0"/>
        <v>1.784</v>
      </c>
      <c r="J21" s="54">
        <f t="shared" si="3"/>
        <v>17.84</v>
      </c>
      <c r="K21" s="27">
        <v>61.5</v>
      </c>
      <c r="L21" s="39">
        <v>15</v>
      </c>
      <c r="M21" s="67">
        <v>0.43984220907297833</v>
      </c>
      <c r="N21" s="26">
        <f t="shared" si="1"/>
        <v>4.056</v>
      </c>
    </row>
    <row r="22" spans="1:14" ht="15">
      <c r="A22" s="59">
        <v>12</v>
      </c>
      <c r="B22" s="36" t="s">
        <v>164</v>
      </c>
      <c r="C22" s="35" t="s">
        <v>351</v>
      </c>
      <c r="D22" s="27">
        <v>37.272727272727273</v>
      </c>
      <c r="E22" s="27">
        <v>22.272727272727273</v>
      </c>
      <c r="F22" s="27">
        <v>8</v>
      </c>
      <c r="G22" s="39">
        <v>180.7</v>
      </c>
      <c r="H22" s="39">
        <f t="shared" si="2"/>
        <v>1807</v>
      </c>
      <c r="I22" s="54">
        <f t="shared" si="0"/>
        <v>1.8069999999999999</v>
      </c>
      <c r="J22" s="54">
        <f t="shared" si="3"/>
        <v>18.07</v>
      </c>
      <c r="K22" s="27">
        <v>61.5</v>
      </c>
      <c r="L22" s="39">
        <v>15</v>
      </c>
      <c r="M22" s="67">
        <v>0.33775700934579439</v>
      </c>
      <c r="N22" s="26">
        <f t="shared" si="1"/>
        <v>5.35</v>
      </c>
    </row>
    <row r="23" spans="1:14" ht="15">
      <c r="A23" s="59">
        <v>13</v>
      </c>
      <c r="B23" s="36" t="s">
        <v>165</v>
      </c>
      <c r="C23" s="35" t="s">
        <v>351</v>
      </c>
      <c r="D23" s="27">
        <v>36.090909090909093</v>
      </c>
      <c r="E23" s="27">
        <v>24.181818181818183</v>
      </c>
      <c r="F23" s="27">
        <v>8.3636363636363633</v>
      </c>
      <c r="G23" s="39">
        <v>181.6</v>
      </c>
      <c r="H23" s="39">
        <f t="shared" si="2"/>
        <v>1815.9999999999998</v>
      </c>
      <c r="I23" s="54">
        <f t="shared" si="0"/>
        <v>1.8159999999999998</v>
      </c>
      <c r="J23" s="54">
        <f t="shared" si="3"/>
        <v>18.159999999999997</v>
      </c>
      <c r="K23" s="27">
        <v>61.5</v>
      </c>
      <c r="L23" s="39">
        <v>14</v>
      </c>
      <c r="M23" s="67">
        <v>0.38103231221149814</v>
      </c>
      <c r="N23" s="26">
        <f t="shared" si="1"/>
        <v>4.7659999999999991</v>
      </c>
    </row>
    <row r="24" spans="1:14" ht="15">
      <c r="A24" s="59">
        <v>14</v>
      </c>
      <c r="B24" s="36" t="s">
        <v>166</v>
      </c>
      <c r="C24" s="35" t="s">
        <v>351</v>
      </c>
      <c r="D24" s="27">
        <v>38.909090909090907</v>
      </c>
      <c r="E24" s="27">
        <v>26.09090909090909</v>
      </c>
      <c r="F24" s="27">
        <v>8.8181818181818183</v>
      </c>
      <c r="G24" s="39">
        <v>191</v>
      </c>
      <c r="H24" s="39">
        <f t="shared" si="2"/>
        <v>1910</v>
      </c>
      <c r="I24" s="54">
        <f t="shared" si="0"/>
        <v>1.91</v>
      </c>
      <c r="J24" s="54">
        <f t="shared" si="3"/>
        <v>19.099999999999998</v>
      </c>
      <c r="K24" s="27">
        <v>61.5</v>
      </c>
      <c r="L24" s="39">
        <v>14</v>
      </c>
      <c r="M24" s="67">
        <v>0.39019407558733399</v>
      </c>
      <c r="N24" s="26">
        <f t="shared" si="1"/>
        <v>4.8950000000000005</v>
      </c>
    </row>
    <row r="25" spans="1:14" ht="15">
      <c r="A25" s="59">
        <v>15</v>
      </c>
      <c r="B25" s="36" t="s">
        <v>167</v>
      </c>
      <c r="C25" s="35" t="s">
        <v>351</v>
      </c>
      <c r="D25" s="27">
        <v>31.636363636363637</v>
      </c>
      <c r="E25" s="27">
        <v>24.818181818181817</v>
      </c>
      <c r="F25" s="27">
        <v>8.3636363636363633</v>
      </c>
      <c r="G25" s="39">
        <v>192.1</v>
      </c>
      <c r="H25" s="39">
        <f t="shared" si="2"/>
        <v>1921</v>
      </c>
      <c r="I25" s="54">
        <f t="shared" si="0"/>
        <v>1.921</v>
      </c>
      <c r="J25" s="54">
        <f t="shared" si="3"/>
        <v>19.21</v>
      </c>
      <c r="K25" s="27">
        <v>61.5</v>
      </c>
      <c r="L25" s="39">
        <v>14</v>
      </c>
      <c r="M25" s="67">
        <v>0.44632899628252787</v>
      </c>
      <c r="N25" s="26">
        <f t="shared" si="1"/>
        <v>4.3040000000000003</v>
      </c>
    </row>
    <row r="26" spans="1:14" ht="15">
      <c r="A26" s="59">
        <v>16</v>
      </c>
      <c r="B26" s="36" t="s">
        <v>168</v>
      </c>
      <c r="C26" s="35" t="s">
        <v>351</v>
      </c>
      <c r="D26" s="27">
        <v>41.636363636363633</v>
      </c>
      <c r="E26" s="27">
        <v>29.454545454545453</v>
      </c>
      <c r="F26" s="27">
        <v>8.3636363636363633</v>
      </c>
      <c r="G26" s="39">
        <v>183.6</v>
      </c>
      <c r="H26" s="39">
        <f t="shared" si="2"/>
        <v>1835.9999999999998</v>
      </c>
      <c r="I26" s="54">
        <f t="shared" si="0"/>
        <v>1.8359999999999999</v>
      </c>
      <c r="J26" s="54">
        <f t="shared" si="3"/>
        <v>18.36</v>
      </c>
      <c r="K26" s="27">
        <v>61.5</v>
      </c>
      <c r="L26" s="39">
        <v>12</v>
      </c>
      <c r="M26" s="67">
        <v>0.41774744027303751</v>
      </c>
      <c r="N26" s="26">
        <f t="shared" si="1"/>
        <v>4.3950000000000005</v>
      </c>
    </row>
    <row r="27" spans="1:14" ht="15">
      <c r="A27" s="59">
        <v>17</v>
      </c>
      <c r="B27" s="36" t="s">
        <v>169</v>
      </c>
      <c r="C27" s="35" t="s">
        <v>351</v>
      </c>
      <c r="D27" s="27">
        <v>41.636363636363633</v>
      </c>
      <c r="E27" s="27">
        <v>36.1</v>
      </c>
      <c r="F27" s="27">
        <v>10.8</v>
      </c>
      <c r="G27" s="39">
        <v>178.6</v>
      </c>
      <c r="H27" s="39">
        <f t="shared" si="2"/>
        <v>1785.9999999999998</v>
      </c>
      <c r="I27" s="54">
        <f t="shared" si="0"/>
        <v>1.7859999999999998</v>
      </c>
      <c r="J27" s="54">
        <f t="shared" si="3"/>
        <v>17.86</v>
      </c>
      <c r="K27" s="27">
        <v>61.8</v>
      </c>
      <c r="L27" s="39">
        <v>14</v>
      </c>
      <c r="M27" s="67">
        <v>0.41104718066743384</v>
      </c>
      <c r="N27" s="26">
        <f t="shared" si="1"/>
        <v>4.3449999999999998</v>
      </c>
    </row>
    <row r="28" spans="1:14" ht="15">
      <c r="A28" s="59">
        <v>18</v>
      </c>
      <c r="B28" s="36" t="s">
        <v>170</v>
      </c>
      <c r="C28" s="35" t="s">
        <v>351</v>
      </c>
      <c r="D28" s="27">
        <v>39.909090909090907</v>
      </c>
      <c r="E28" s="27">
        <v>28.636363636363637</v>
      </c>
      <c r="F28" s="27">
        <v>10.272727272727273</v>
      </c>
      <c r="G28" s="39">
        <v>203.6</v>
      </c>
      <c r="H28" s="39">
        <f t="shared" si="2"/>
        <v>2036</v>
      </c>
      <c r="I28" s="54">
        <f t="shared" si="0"/>
        <v>2.036</v>
      </c>
      <c r="J28" s="54">
        <f t="shared" si="3"/>
        <v>20.36</v>
      </c>
      <c r="K28" s="27">
        <v>64.2</v>
      </c>
      <c r="L28" s="39">
        <v>14</v>
      </c>
      <c r="M28" s="67">
        <v>0.44309031556039175</v>
      </c>
      <c r="N28" s="26">
        <f t="shared" si="1"/>
        <v>4.5949999999999998</v>
      </c>
    </row>
    <row r="29" spans="1:14" ht="15">
      <c r="A29" s="59">
        <v>19</v>
      </c>
      <c r="B29" s="36" t="s">
        <v>153</v>
      </c>
      <c r="C29" s="37" t="s">
        <v>97</v>
      </c>
      <c r="D29" s="27">
        <v>50.090909090909093</v>
      </c>
      <c r="E29" s="27">
        <v>31.181818181818183</v>
      </c>
      <c r="F29" s="27">
        <v>11.454545454545455</v>
      </c>
      <c r="G29" s="39">
        <v>204.1</v>
      </c>
      <c r="H29" s="39">
        <f t="shared" si="2"/>
        <v>2041</v>
      </c>
      <c r="I29" s="54">
        <f t="shared" si="0"/>
        <v>2.0409999999999999</v>
      </c>
      <c r="J29" s="54">
        <f t="shared" si="3"/>
        <v>20.41</v>
      </c>
      <c r="K29" s="27">
        <v>64.2</v>
      </c>
      <c r="L29" s="39">
        <v>14</v>
      </c>
      <c r="M29" s="67">
        <v>0.45741819811743606</v>
      </c>
      <c r="N29" s="26">
        <f t="shared" si="1"/>
        <v>4.4620000000000006</v>
      </c>
    </row>
    <row r="30" spans="1:14" ht="15">
      <c r="A30" s="59">
        <v>20</v>
      </c>
      <c r="B30" s="36" t="s">
        <v>154</v>
      </c>
      <c r="C30" s="37" t="s">
        <v>97</v>
      </c>
      <c r="D30" s="27">
        <v>43.818181818181799</v>
      </c>
      <c r="E30" s="27">
        <v>31</v>
      </c>
      <c r="F30" s="27">
        <v>11.363636363636363</v>
      </c>
      <c r="G30" s="39">
        <v>194.1</v>
      </c>
      <c r="H30" s="39">
        <f t="shared" si="2"/>
        <v>1941</v>
      </c>
      <c r="I30" s="54">
        <f t="shared" si="0"/>
        <v>1.9410000000000001</v>
      </c>
      <c r="J30" s="54">
        <f t="shared" si="3"/>
        <v>19.41</v>
      </c>
      <c r="K30" s="27">
        <v>64.2</v>
      </c>
      <c r="L30" s="39">
        <v>15</v>
      </c>
      <c r="M30" s="67">
        <v>0.39954713874022224</v>
      </c>
      <c r="N30" s="26">
        <f t="shared" si="1"/>
        <v>4.8580000000000014</v>
      </c>
    </row>
    <row r="31" spans="1:14" ht="15">
      <c r="A31" s="59">
        <v>21</v>
      </c>
      <c r="B31" s="36" t="s">
        <v>155</v>
      </c>
      <c r="C31" s="37" t="s">
        <v>97</v>
      </c>
      <c r="D31" s="27">
        <v>41.363636363636402</v>
      </c>
      <c r="E31" s="27">
        <v>31.636363636363637</v>
      </c>
      <c r="F31" s="27">
        <v>9.6363636363636367</v>
      </c>
      <c r="G31" s="39">
        <v>277.39999999999998</v>
      </c>
      <c r="H31" s="39">
        <f t="shared" si="2"/>
        <v>2774</v>
      </c>
      <c r="I31" s="54">
        <f t="shared" si="0"/>
        <v>2.774</v>
      </c>
      <c r="J31" s="54">
        <f t="shared" si="3"/>
        <v>27.740000000000002</v>
      </c>
      <c r="K31" s="27">
        <v>62.8</v>
      </c>
      <c r="L31" s="39">
        <v>16</v>
      </c>
      <c r="M31" s="67">
        <v>0.4583608724388632</v>
      </c>
      <c r="N31" s="26">
        <f t="shared" si="1"/>
        <v>6.0519999999999996</v>
      </c>
    </row>
    <row r="32" spans="1:14" ht="15">
      <c r="A32" s="59">
        <v>22</v>
      </c>
      <c r="B32" s="36" t="s">
        <v>156</v>
      </c>
      <c r="C32" s="37" t="s">
        <v>97</v>
      </c>
      <c r="D32" s="27">
        <v>39.545454545454547</v>
      </c>
      <c r="E32" s="27">
        <v>33.636363636363633</v>
      </c>
      <c r="F32" s="27">
        <v>9.8181818181818183</v>
      </c>
      <c r="G32" s="39">
        <v>291</v>
      </c>
      <c r="H32" s="39">
        <f t="shared" si="2"/>
        <v>2910</v>
      </c>
      <c r="I32" s="54">
        <f t="shared" si="0"/>
        <v>2.91</v>
      </c>
      <c r="J32" s="54">
        <f t="shared" si="3"/>
        <v>29.1</v>
      </c>
      <c r="K32" s="27">
        <v>63.090909090909093</v>
      </c>
      <c r="L32" s="39">
        <v>16</v>
      </c>
      <c r="M32" s="67">
        <v>0.33692254254949633</v>
      </c>
      <c r="N32" s="26">
        <f t="shared" si="1"/>
        <v>8.6370000000000005</v>
      </c>
    </row>
    <row r="33" spans="1:14" ht="15">
      <c r="A33" s="59">
        <v>23</v>
      </c>
      <c r="B33" s="36" t="s">
        <v>157</v>
      </c>
      <c r="C33" s="37" t="s">
        <v>97</v>
      </c>
      <c r="D33" s="27">
        <v>38.18181818181818</v>
      </c>
      <c r="E33" s="27">
        <v>32.18181818181818</v>
      </c>
      <c r="F33" s="27">
        <v>10.181818181818182</v>
      </c>
      <c r="G33" s="39">
        <v>250.9</v>
      </c>
      <c r="H33" s="39">
        <f t="shared" si="2"/>
        <v>2509</v>
      </c>
      <c r="I33" s="54">
        <f t="shared" si="0"/>
        <v>2.5089999999999999</v>
      </c>
      <c r="J33" s="54">
        <f t="shared" si="3"/>
        <v>25.09</v>
      </c>
      <c r="K33" s="27">
        <v>62.18181818181818</v>
      </c>
      <c r="L33" s="39">
        <v>16</v>
      </c>
      <c r="M33" s="67">
        <v>0.58471218830109528</v>
      </c>
      <c r="N33" s="26">
        <f t="shared" si="1"/>
        <v>4.2910000000000004</v>
      </c>
    </row>
    <row r="34" spans="1:14" ht="15">
      <c r="A34" s="59">
        <v>24</v>
      </c>
      <c r="B34" s="36" t="s">
        <v>158</v>
      </c>
      <c r="C34" s="37" t="s">
        <v>97</v>
      </c>
      <c r="D34" s="27">
        <v>43.818181818181799</v>
      </c>
      <c r="E34" s="27">
        <v>30.363636363636363</v>
      </c>
      <c r="F34" s="27">
        <v>8.6363636363636367</v>
      </c>
      <c r="G34" s="39">
        <v>186.1</v>
      </c>
      <c r="H34" s="39">
        <f t="shared" si="2"/>
        <v>1860.9999999999998</v>
      </c>
      <c r="I34" s="54">
        <f t="shared" si="0"/>
        <v>1.8609999999999998</v>
      </c>
      <c r="J34" s="54">
        <f t="shared" si="3"/>
        <v>18.61</v>
      </c>
      <c r="K34" s="27">
        <v>62.363636363636367</v>
      </c>
      <c r="L34" s="39">
        <v>15</v>
      </c>
      <c r="M34" s="67">
        <v>0.32236272302095964</v>
      </c>
      <c r="N34" s="26">
        <f t="shared" si="1"/>
        <v>5.7729999999999997</v>
      </c>
    </row>
    <row r="35" spans="1:14" ht="15">
      <c r="A35" s="59">
        <v>25</v>
      </c>
      <c r="B35" s="36" t="s">
        <v>159</v>
      </c>
      <c r="C35" s="37" t="s">
        <v>97</v>
      </c>
      <c r="D35" s="27">
        <v>40.363636363636402</v>
      </c>
      <c r="E35" s="27">
        <v>31</v>
      </c>
      <c r="F35" s="27">
        <v>8.6363636363636367</v>
      </c>
      <c r="G35" s="39">
        <v>199.9</v>
      </c>
      <c r="H35" s="39">
        <f t="shared" si="2"/>
        <v>1999</v>
      </c>
      <c r="I35" s="54">
        <f t="shared" si="0"/>
        <v>1.9990000000000001</v>
      </c>
      <c r="J35" s="54">
        <f t="shared" si="3"/>
        <v>19.990000000000002</v>
      </c>
      <c r="K35" s="27">
        <v>62.636363636363633</v>
      </c>
      <c r="L35" s="39">
        <v>17</v>
      </c>
      <c r="M35" s="67">
        <v>0.32236272302095964</v>
      </c>
      <c r="N35" s="26">
        <f t="shared" si="1"/>
        <v>6.2010891993551853</v>
      </c>
    </row>
    <row r="36" spans="1:14" ht="15">
      <c r="A36" s="59">
        <v>26</v>
      </c>
      <c r="B36" s="36" t="s">
        <v>160</v>
      </c>
      <c r="C36" s="37" t="s">
        <v>97</v>
      </c>
      <c r="D36" s="27">
        <v>37.545454545454547</v>
      </c>
      <c r="E36" s="29">
        <v>32.909090909090907</v>
      </c>
      <c r="F36" s="29">
        <v>10.272727272727273</v>
      </c>
      <c r="G36" s="39">
        <v>196.1</v>
      </c>
      <c r="H36" s="39">
        <f t="shared" si="2"/>
        <v>1961</v>
      </c>
      <c r="I36" s="54">
        <f t="shared" si="0"/>
        <v>1.9610000000000001</v>
      </c>
      <c r="J36" s="54">
        <f t="shared" si="3"/>
        <v>19.61</v>
      </c>
      <c r="K36" s="27">
        <v>62.636363636363633</v>
      </c>
      <c r="L36" s="39">
        <v>16</v>
      </c>
      <c r="M36" s="67">
        <v>0.39334907516725698</v>
      </c>
      <c r="N36" s="26">
        <f t="shared" si="1"/>
        <v>4.9853936968484245</v>
      </c>
    </row>
    <row r="37" spans="1:14" ht="15">
      <c r="A37" s="59">
        <v>27</v>
      </c>
      <c r="B37" s="36" t="s">
        <v>161</v>
      </c>
      <c r="C37" s="37" t="s">
        <v>97</v>
      </c>
      <c r="D37" s="27">
        <v>45.454545454545453</v>
      </c>
      <c r="E37" s="27">
        <v>31.545454545454547</v>
      </c>
      <c r="F37" s="27">
        <v>9.3636363636363633</v>
      </c>
      <c r="G37" s="39">
        <v>180.6</v>
      </c>
      <c r="H37" s="39">
        <f t="shared" si="2"/>
        <v>1805.9999999999998</v>
      </c>
      <c r="I37" s="54">
        <f t="shared" si="0"/>
        <v>1.8059999999999998</v>
      </c>
      <c r="J37" s="54">
        <f t="shared" si="3"/>
        <v>18.059999999999999</v>
      </c>
      <c r="K37" s="27">
        <v>63</v>
      </c>
      <c r="L37" s="39">
        <v>16</v>
      </c>
      <c r="M37" s="67">
        <v>0.50102197240674506</v>
      </c>
      <c r="N37" s="26">
        <f t="shared" si="1"/>
        <v>3.6046323304436507</v>
      </c>
    </row>
    <row r="38" spans="1:14" ht="15">
      <c r="A38" s="59">
        <v>28</v>
      </c>
      <c r="B38" s="36" t="s">
        <v>162</v>
      </c>
      <c r="C38" s="37" t="s">
        <v>97</v>
      </c>
      <c r="D38" s="27">
        <v>38.636363636363633</v>
      </c>
      <c r="E38" s="27">
        <v>33.454545454545453</v>
      </c>
      <c r="F38" s="27">
        <v>9.454545454545455</v>
      </c>
      <c r="G38" s="39">
        <v>193</v>
      </c>
      <c r="H38" s="39">
        <f t="shared" si="2"/>
        <v>1930</v>
      </c>
      <c r="I38" s="54">
        <f t="shared" si="0"/>
        <v>1.93</v>
      </c>
      <c r="J38" s="54">
        <f t="shared" si="3"/>
        <v>19.3</v>
      </c>
      <c r="K38" s="27">
        <v>62.545454545454547</v>
      </c>
      <c r="L38" s="39">
        <v>15</v>
      </c>
      <c r="M38" s="67">
        <v>0.47815726767275618</v>
      </c>
      <c r="N38" s="26">
        <f t="shared" si="1"/>
        <v>4.0363289036544847</v>
      </c>
    </row>
    <row r="39" spans="1:14" ht="15">
      <c r="A39" s="59">
        <v>29</v>
      </c>
      <c r="B39" s="36" t="s">
        <v>163</v>
      </c>
      <c r="C39" s="37" t="s">
        <v>97</v>
      </c>
      <c r="D39" s="27">
        <v>40.727272727272727</v>
      </c>
      <c r="E39" s="27">
        <v>28.363636363636363</v>
      </c>
      <c r="F39" s="27">
        <v>9.1818181818181817</v>
      </c>
      <c r="G39" s="39">
        <v>267.60000000000002</v>
      </c>
      <c r="H39" s="39">
        <f t="shared" si="2"/>
        <v>2676</v>
      </c>
      <c r="I39" s="54">
        <f t="shared" si="0"/>
        <v>2.6760000000000002</v>
      </c>
      <c r="J39" s="54">
        <f t="shared" si="3"/>
        <v>26.76</v>
      </c>
      <c r="K39" s="27">
        <v>61.272727272727273</v>
      </c>
      <c r="L39" s="39">
        <v>16</v>
      </c>
      <c r="M39" s="67">
        <v>0.49474493719559087</v>
      </c>
      <c r="N39" s="26">
        <f t="shared" si="1"/>
        <v>5.4088476683937827</v>
      </c>
    </row>
    <row r="40" spans="1:14" ht="15">
      <c r="A40" s="59">
        <v>30</v>
      </c>
      <c r="B40" s="36" t="s">
        <v>164</v>
      </c>
      <c r="C40" s="37" t="s">
        <v>97</v>
      </c>
      <c r="D40" s="27">
        <v>38.636363636363633</v>
      </c>
      <c r="E40" s="27">
        <v>30.636363636363637</v>
      </c>
      <c r="F40" s="27">
        <v>9.454545454545455</v>
      </c>
      <c r="G40" s="39">
        <v>270.60000000000002</v>
      </c>
      <c r="H40" s="39">
        <f t="shared" si="2"/>
        <v>2706</v>
      </c>
      <c r="I40" s="54">
        <f t="shared" si="0"/>
        <v>2.706</v>
      </c>
      <c r="J40" s="54">
        <f t="shared" si="3"/>
        <v>27.06</v>
      </c>
      <c r="K40" s="27">
        <v>65.090909090909093</v>
      </c>
      <c r="L40" s="39">
        <v>15</v>
      </c>
      <c r="M40" s="67">
        <v>0.57585539057456425</v>
      </c>
      <c r="N40" s="26">
        <f t="shared" si="1"/>
        <v>4.6990964125560533</v>
      </c>
    </row>
    <row r="41" spans="1:14" ht="15">
      <c r="A41" s="59">
        <v>31</v>
      </c>
      <c r="B41" s="36" t="s">
        <v>165</v>
      </c>
      <c r="C41" s="37" t="s">
        <v>97</v>
      </c>
      <c r="D41" s="27">
        <v>39.436363636363602</v>
      </c>
      <c r="E41" s="54">
        <v>31.3</v>
      </c>
      <c r="F41" s="27">
        <v>10.181818181818182</v>
      </c>
      <c r="G41" s="39">
        <v>180.730476190476</v>
      </c>
      <c r="H41" s="39">
        <f t="shared" si="2"/>
        <v>1807.30476190476</v>
      </c>
      <c r="I41" s="26">
        <f t="shared" si="0"/>
        <v>1.80730476190476</v>
      </c>
      <c r="J41" s="26">
        <f t="shared" si="3"/>
        <v>18.0730476190476</v>
      </c>
      <c r="K41" s="27">
        <v>68</v>
      </c>
      <c r="L41" s="39">
        <v>16</v>
      </c>
      <c r="M41" s="67">
        <v>0.5785760102629891</v>
      </c>
      <c r="N41" s="26">
        <f t="shared" si="1"/>
        <v>3.1237118889240807</v>
      </c>
    </row>
    <row r="42" spans="1:14" ht="15">
      <c r="A42" s="59">
        <v>32</v>
      </c>
      <c r="B42" s="36" t="s">
        <v>166</v>
      </c>
      <c r="C42" s="37" t="s">
        <v>97</v>
      </c>
      <c r="D42" s="27">
        <v>39.181818181818201</v>
      </c>
      <c r="E42" s="54">
        <v>32.6</v>
      </c>
      <c r="F42" s="27">
        <v>8.6363636363636367</v>
      </c>
      <c r="G42" s="39">
        <v>216.84511904761899</v>
      </c>
      <c r="H42" s="39">
        <f t="shared" si="2"/>
        <v>2168.4511904761898</v>
      </c>
      <c r="I42" s="26">
        <f t="shared" si="0"/>
        <v>2.1684511904761896</v>
      </c>
      <c r="J42" s="26">
        <f t="shared" si="3"/>
        <v>21.684511904761898</v>
      </c>
      <c r="K42" s="27">
        <v>63.363636363636402</v>
      </c>
      <c r="L42" s="39">
        <v>15.8</v>
      </c>
      <c r="M42" s="67">
        <v>0.46321883442686201</v>
      </c>
      <c r="N42" s="26">
        <f t="shared" si="1"/>
        <v>4.6812673175502502</v>
      </c>
    </row>
    <row r="43" spans="1:14" ht="15">
      <c r="A43" s="59">
        <v>33</v>
      </c>
      <c r="B43" s="36" t="s">
        <v>167</v>
      </c>
      <c r="C43" s="37" t="s">
        <v>97</v>
      </c>
      <c r="D43" s="27">
        <v>42.927272727272701</v>
      </c>
      <c r="E43" s="54">
        <v>33.9</v>
      </c>
      <c r="F43" s="27">
        <v>8.6363636363636367</v>
      </c>
      <c r="G43" s="39">
        <v>242.95976190476199</v>
      </c>
      <c r="H43" s="39">
        <f t="shared" si="2"/>
        <v>2429.5976190476199</v>
      </c>
      <c r="I43" s="26">
        <f t="shared" si="0"/>
        <v>2.4295976190476201</v>
      </c>
      <c r="J43" s="26">
        <f t="shared" si="3"/>
        <v>24.2959761904762</v>
      </c>
      <c r="K43" s="27">
        <v>61.636363636363598</v>
      </c>
      <c r="L43" s="39">
        <v>15</v>
      </c>
      <c r="M43" s="67">
        <v>0.48822624086187</v>
      </c>
      <c r="N43" s="26">
        <f t="shared" si="1"/>
        <v>4.9763765559971347</v>
      </c>
    </row>
    <row r="44" spans="1:14" ht="15">
      <c r="A44" s="59">
        <v>34</v>
      </c>
      <c r="B44" s="36" t="s">
        <v>168</v>
      </c>
      <c r="C44" s="37" t="s">
        <v>97</v>
      </c>
      <c r="D44" s="27">
        <v>45.6727272727273</v>
      </c>
      <c r="E44" s="54">
        <v>31.2</v>
      </c>
      <c r="F44" s="29">
        <v>10.8727272727273</v>
      </c>
      <c r="G44" s="39">
        <v>164.07440476190399</v>
      </c>
      <c r="H44" s="39">
        <f t="shared" si="2"/>
        <v>1640.74404761904</v>
      </c>
      <c r="I44" s="26">
        <f t="shared" si="0"/>
        <v>1.64074404761904</v>
      </c>
      <c r="J44" s="26">
        <f t="shared" si="3"/>
        <v>16.407440476190402</v>
      </c>
      <c r="K44" s="29">
        <v>62.636363636363633</v>
      </c>
      <c r="L44" s="39">
        <v>16</v>
      </c>
      <c r="M44" s="67">
        <v>0.42236272302096001</v>
      </c>
      <c r="N44" s="26">
        <f t="shared" si="1"/>
        <v>3.8846800586083376</v>
      </c>
    </row>
    <row r="45" spans="1:14" ht="15">
      <c r="A45" s="59">
        <v>35</v>
      </c>
      <c r="B45" s="36" t="s">
        <v>169</v>
      </c>
      <c r="C45" s="37" t="s">
        <v>97</v>
      </c>
      <c r="D45" s="27">
        <v>40.4181818181818</v>
      </c>
      <c r="E45" s="54">
        <v>32.5</v>
      </c>
      <c r="F45" s="54">
        <v>11.6</v>
      </c>
      <c r="G45" s="39">
        <v>255.18904761904699</v>
      </c>
      <c r="H45" s="39">
        <f t="shared" si="2"/>
        <v>2551.8904761904696</v>
      </c>
      <c r="I45" s="26">
        <f t="shared" si="0"/>
        <v>2.5518904761904695</v>
      </c>
      <c r="J45" s="26">
        <f t="shared" si="3"/>
        <v>25.518904761904693</v>
      </c>
      <c r="K45" s="27">
        <v>63</v>
      </c>
      <c r="L45" s="39">
        <v>14</v>
      </c>
      <c r="M45" s="67">
        <v>0.39334907516725698</v>
      </c>
      <c r="N45" s="26">
        <f t="shared" si="1"/>
        <v>6.4875974987493574</v>
      </c>
    </row>
    <row r="46" spans="1:14" ht="15">
      <c r="A46" s="59">
        <v>36</v>
      </c>
      <c r="B46" s="36" t="s">
        <v>170</v>
      </c>
      <c r="C46" s="37" t="s">
        <v>97</v>
      </c>
      <c r="D46" s="27">
        <v>42.1636363636364</v>
      </c>
      <c r="E46" s="54">
        <v>33.799999999999997</v>
      </c>
      <c r="F46" s="54">
        <v>11.3</v>
      </c>
      <c r="G46" s="39">
        <v>271.30369047619001</v>
      </c>
      <c r="H46" s="39">
        <f t="shared" si="2"/>
        <v>2713.0369047619001</v>
      </c>
      <c r="I46" s="26">
        <f t="shared" si="0"/>
        <v>2.7130369047619003</v>
      </c>
      <c r="J46" s="26">
        <f t="shared" si="3"/>
        <v>27.130369047619002</v>
      </c>
      <c r="K46" s="54">
        <v>62.5</v>
      </c>
      <c r="L46" s="39">
        <v>17</v>
      </c>
      <c r="M46" s="67">
        <v>0.41134907516725699</v>
      </c>
      <c r="N46" s="26">
        <f t="shared" si="1"/>
        <v>6.5954612968529549</v>
      </c>
    </row>
    <row r="47" spans="1:14" ht="15.75" customHeight="1">
      <c r="A47" s="76"/>
      <c r="B47" s="77"/>
      <c r="C47" s="68"/>
      <c r="D47" s="69"/>
      <c r="E47" s="70"/>
      <c r="F47" s="70"/>
      <c r="G47" s="71"/>
      <c r="H47" s="72"/>
      <c r="I47" s="73"/>
      <c r="J47" s="73"/>
      <c r="K47" s="70"/>
      <c r="L47" s="72"/>
      <c r="M47" s="74"/>
    </row>
    <row r="48" spans="1:14" ht="12.75" customHeight="1">
      <c r="A48" s="473" t="s">
        <v>152</v>
      </c>
      <c r="B48" s="477" t="s">
        <v>213</v>
      </c>
      <c r="C48" s="477" t="s">
        <v>230</v>
      </c>
      <c r="D48" s="473" t="s">
        <v>241</v>
      </c>
      <c r="E48" s="473" t="s">
        <v>242</v>
      </c>
      <c r="F48" s="61"/>
      <c r="G48" s="62" t="s">
        <v>147</v>
      </c>
      <c r="H48" s="62" t="s">
        <v>148</v>
      </c>
      <c r="I48" s="63" t="s">
        <v>149</v>
      </c>
      <c r="J48" s="63" t="s">
        <v>150</v>
      </c>
      <c r="K48" s="64"/>
      <c r="L48" s="64"/>
      <c r="M48" s="64"/>
    </row>
    <row r="49" spans="1:14" ht="12.75" customHeight="1">
      <c r="A49" s="473"/>
      <c r="B49" s="478"/>
      <c r="C49" s="478"/>
      <c r="D49" s="473"/>
      <c r="E49" s="473"/>
      <c r="F49" s="473" t="s">
        <v>243</v>
      </c>
      <c r="G49" s="473" t="s">
        <v>244</v>
      </c>
      <c r="H49" s="473" t="s">
        <v>244</v>
      </c>
      <c r="I49" s="473" t="s">
        <v>244</v>
      </c>
      <c r="J49" s="473" t="s">
        <v>244</v>
      </c>
      <c r="K49" s="473" t="s">
        <v>245</v>
      </c>
      <c r="L49" s="473" t="s">
        <v>246</v>
      </c>
      <c r="M49" s="473" t="s">
        <v>247</v>
      </c>
    </row>
    <row r="50" spans="1:14" ht="12.75" customHeight="1">
      <c r="A50" s="473"/>
      <c r="B50" s="478"/>
      <c r="C50" s="478"/>
      <c r="D50" s="473"/>
      <c r="E50" s="473"/>
      <c r="F50" s="473"/>
      <c r="G50" s="473"/>
      <c r="H50" s="473"/>
      <c r="I50" s="473"/>
      <c r="J50" s="473"/>
      <c r="K50" s="473"/>
      <c r="L50" s="473"/>
      <c r="M50" s="473" t="s">
        <v>151</v>
      </c>
    </row>
    <row r="51" spans="1:14" ht="12.75" customHeight="1">
      <c r="A51" s="473"/>
      <c r="B51" s="479"/>
      <c r="C51" s="479"/>
      <c r="D51" s="473"/>
      <c r="E51" s="473"/>
      <c r="F51" s="473"/>
      <c r="G51" s="473"/>
      <c r="H51" s="473"/>
      <c r="I51" s="473"/>
      <c r="J51" s="473"/>
      <c r="K51" s="473"/>
      <c r="L51" s="473"/>
      <c r="M51" s="473"/>
    </row>
    <row r="52" spans="1:14" ht="15">
      <c r="B52" s="78" t="s">
        <v>171</v>
      </c>
      <c r="C52" s="37" t="s">
        <v>351</v>
      </c>
      <c r="D52" s="39">
        <f>AVERAGE(D11:D28)</f>
        <v>39.641414141414131</v>
      </c>
      <c r="E52" s="39">
        <f t="shared" ref="E52:M52" si="4">AVERAGE(E11:E28)</f>
        <v>26.778282828282826</v>
      </c>
      <c r="F52" s="39">
        <f t="shared" si="4"/>
        <v>8.7949494949494973</v>
      </c>
      <c r="G52" s="39">
        <f>AVERAGE(G11:G28)</f>
        <v>191.8555555555555</v>
      </c>
      <c r="H52" s="39">
        <f>AVERAGE(H11:H28)</f>
        <v>1918.5555555555557</v>
      </c>
      <c r="I52" s="26">
        <f>AVERAGE(I11:I28)</f>
        <v>1.9185555555555551</v>
      </c>
      <c r="J52" s="27">
        <f t="shared" si="4"/>
        <v>19.185555555555556</v>
      </c>
      <c r="K52" s="27">
        <f t="shared" si="4"/>
        <v>61.588888888888896</v>
      </c>
      <c r="L52" s="39">
        <f>AVERAGE(L11:L28)</f>
        <v>14.5</v>
      </c>
      <c r="M52" s="26">
        <f t="shared" si="4"/>
        <v>0.40653522490018895</v>
      </c>
      <c r="N52" s="344">
        <f>I52/M52</f>
        <v>4.7192849181189453</v>
      </c>
    </row>
    <row r="53" spans="1:14" ht="15">
      <c r="B53" s="79" t="s">
        <v>166</v>
      </c>
      <c r="C53" s="37" t="s">
        <v>97</v>
      </c>
      <c r="D53" s="39">
        <f>AVERAGE(D29:D46)</f>
        <v>41.554545454545462</v>
      </c>
      <c r="E53" s="39">
        <f t="shared" ref="E53:M53" si="5">AVERAGE(E29:E46)</f>
        <v>31.844949494949496</v>
      </c>
      <c r="F53" s="39">
        <f t="shared" si="5"/>
        <v>9.9267676767676782</v>
      </c>
      <c r="G53" s="39">
        <f t="shared" si="5"/>
        <v>224.5834722222221</v>
      </c>
      <c r="H53" s="39">
        <f t="shared" si="5"/>
        <v>2245.834722222221</v>
      </c>
      <c r="I53" s="27">
        <f>AVERAGE(I29:I46)</f>
        <v>2.2458347222222215</v>
      </c>
      <c r="J53" s="27">
        <f t="shared" si="5"/>
        <v>22.458347222222216</v>
      </c>
      <c r="K53" s="27">
        <f t="shared" si="5"/>
        <v>63.175252525252517</v>
      </c>
      <c r="L53" s="39">
        <f t="shared" si="5"/>
        <v>15.600000000000001</v>
      </c>
      <c r="M53" s="26">
        <f t="shared" si="5"/>
        <v>0.44899427711739676</v>
      </c>
      <c r="N53" s="344">
        <f>I53/M53</f>
        <v>5.0019228232501769</v>
      </c>
    </row>
    <row r="55" spans="1:14">
      <c r="B55" s="95" t="s">
        <v>250</v>
      </c>
      <c r="I55">
        <f>STDEV(I11:I28)</f>
        <v>0.23838407522371083</v>
      </c>
      <c r="N55" s="344">
        <f>STDEV(N11:N28)</f>
        <v>1.232756366623174</v>
      </c>
    </row>
    <row r="56" spans="1:14">
      <c r="B56" s="95" t="s">
        <v>250</v>
      </c>
      <c r="I56">
        <f>STDEV(I29:I46)</f>
        <v>0.40689037008328727</v>
      </c>
      <c r="N56" s="344">
        <f>STDEV(N29:N46)</f>
        <v>1.3178210803122365</v>
      </c>
    </row>
    <row r="60" spans="1:14">
      <c r="G60" s="30"/>
    </row>
  </sheetData>
  <mergeCells count="27">
    <mergeCell ref="N8:N10"/>
    <mergeCell ref="A7:A10"/>
    <mergeCell ref="B7:B10"/>
    <mergeCell ref="C7:C10"/>
    <mergeCell ref="D7:D10"/>
    <mergeCell ref="A48:A51"/>
    <mergeCell ref="I8:I10"/>
    <mergeCell ref="J8:J10"/>
    <mergeCell ref="I49:I51"/>
    <mergeCell ref="J49:J51"/>
    <mergeCell ref="H49:H51"/>
    <mergeCell ref="H8:H10"/>
    <mergeCell ref="G49:G51"/>
    <mergeCell ref="E7:E10"/>
    <mergeCell ref="F8:F10"/>
    <mergeCell ref="G8:G10"/>
    <mergeCell ref="B48:B51"/>
    <mergeCell ref="C48:C51"/>
    <mergeCell ref="D48:D51"/>
    <mergeCell ref="E48:E51"/>
    <mergeCell ref="F49:F51"/>
    <mergeCell ref="K49:K51"/>
    <mergeCell ref="L49:L51"/>
    <mergeCell ref="M49:M51"/>
    <mergeCell ref="K8:K10"/>
    <mergeCell ref="L8:L10"/>
    <mergeCell ref="M8:M10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selection activeCell="B33" sqref="B33"/>
    </sheetView>
  </sheetViews>
  <sheetFormatPr defaultRowHeight="12.75"/>
  <cols>
    <col min="2" max="2" width="11.5703125" customWidth="1"/>
    <col min="5" max="8" width="10.140625" bestFit="1" customWidth="1"/>
  </cols>
  <sheetData>
    <row r="1" spans="1:19" ht="15.75">
      <c r="A1" s="352" t="s">
        <v>486</v>
      </c>
    </row>
    <row r="2" spans="1:19" s="99" customFormat="1">
      <c r="A2" s="98" t="s">
        <v>255</v>
      </c>
      <c r="D2" s="100" t="s">
        <v>256</v>
      </c>
      <c r="E2" s="101"/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01"/>
      <c r="Q2" s="101"/>
      <c r="R2" s="101"/>
    </row>
    <row r="3" spans="1:19" s="99" customFormat="1"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s="99" customFormat="1">
      <c r="E4" s="102"/>
      <c r="O4" s="102"/>
      <c r="P4" s="102"/>
      <c r="Q4" s="102"/>
      <c r="R4" s="102"/>
    </row>
    <row r="5" spans="1:19" s="99" customFormat="1">
      <c r="A5" s="100" t="s">
        <v>257</v>
      </c>
      <c r="B5" s="103"/>
      <c r="C5" s="103"/>
      <c r="D5" s="100" t="s">
        <v>259</v>
      </c>
      <c r="E5" s="101"/>
      <c r="G5" s="100" t="s">
        <v>261</v>
      </c>
      <c r="N5" s="100"/>
      <c r="O5" s="102"/>
      <c r="P5" s="102"/>
      <c r="Q5" s="102"/>
      <c r="R5" s="102"/>
    </row>
    <row r="8" spans="1:19" ht="15">
      <c r="A8" s="6"/>
      <c r="B8" s="40"/>
      <c r="C8" s="6"/>
      <c r="D8" s="6"/>
      <c r="E8" s="28" t="s">
        <v>106</v>
      </c>
      <c r="F8" s="28" t="s">
        <v>173</v>
      </c>
      <c r="G8" s="28" t="s">
        <v>66</v>
      </c>
      <c r="H8" s="28" t="s">
        <v>174</v>
      </c>
    </row>
    <row r="9" spans="1:19" ht="15.75">
      <c r="A9" s="6"/>
      <c r="B9" s="149" t="s">
        <v>175</v>
      </c>
      <c r="C9" s="149" t="s">
        <v>502</v>
      </c>
      <c r="D9" s="353" t="s">
        <v>196</v>
      </c>
      <c r="E9" s="80" t="s">
        <v>80</v>
      </c>
      <c r="F9" s="80" t="s">
        <v>81</v>
      </c>
      <c r="G9" s="80" t="s">
        <v>82</v>
      </c>
      <c r="H9" s="80" t="s">
        <v>172</v>
      </c>
    </row>
    <row r="10" spans="1:19">
      <c r="A10" s="81" t="s">
        <v>20</v>
      </c>
      <c r="B10" s="59" t="s">
        <v>176</v>
      </c>
      <c r="C10" s="59" t="s">
        <v>177</v>
      </c>
      <c r="D10" s="54" t="s">
        <v>86</v>
      </c>
      <c r="E10" s="26">
        <v>0.27279999999999999</v>
      </c>
      <c r="F10" s="26">
        <v>0.93680000000000019</v>
      </c>
      <c r="G10" s="41">
        <v>1.6168000000000002</v>
      </c>
      <c r="H10" s="41">
        <v>2.4167999999999998</v>
      </c>
    </row>
    <row r="11" spans="1:19">
      <c r="A11" s="81" t="s">
        <v>21</v>
      </c>
      <c r="B11" s="59" t="s">
        <v>178</v>
      </c>
      <c r="C11" s="59" t="s">
        <v>177</v>
      </c>
      <c r="D11" s="54" t="s">
        <v>88</v>
      </c>
      <c r="E11" s="26">
        <v>0.26080000000000003</v>
      </c>
      <c r="F11" s="26">
        <v>0.88480000000000003</v>
      </c>
      <c r="G11" s="41">
        <v>1.8048</v>
      </c>
      <c r="H11" s="41">
        <v>2.4048000000000003</v>
      </c>
    </row>
    <row r="12" spans="1:19">
      <c r="A12" s="81" t="s">
        <v>22</v>
      </c>
      <c r="B12" s="59" t="s">
        <v>179</v>
      </c>
      <c r="C12" s="59" t="s">
        <v>177</v>
      </c>
      <c r="D12" s="54" t="s">
        <v>90</v>
      </c>
      <c r="E12" s="26">
        <v>0.27579999999999993</v>
      </c>
      <c r="F12" s="26">
        <v>0.78239999999999987</v>
      </c>
      <c r="G12" s="41">
        <v>1.7823999999999998</v>
      </c>
      <c r="H12" s="41">
        <v>2.3824000000000001</v>
      </c>
    </row>
    <row r="13" spans="1:19">
      <c r="A13" s="81" t="s">
        <v>23</v>
      </c>
      <c r="B13" s="59" t="s">
        <v>180</v>
      </c>
      <c r="C13" s="59" t="s">
        <v>177</v>
      </c>
      <c r="D13" s="54" t="s">
        <v>86</v>
      </c>
      <c r="E13" s="26">
        <v>0.27359999999999995</v>
      </c>
      <c r="F13" s="26">
        <v>0.91600000000000015</v>
      </c>
      <c r="G13" s="41">
        <v>1.6759999999999999</v>
      </c>
      <c r="H13" s="41">
        <v>2.476</v>
      </c>
    </row>
    <row r="14" spans="1:19">
      <c r="A14" s="81" t="s">
        <v>4</v>
      </c>
      <c r="B14" s="59" t="s">
        <v>181</v>
      </c>
      <c r="C14" s="59" t="s">
        <v>177</v>
      </c>
      <c r="D14" s="54" t="s">
        <v>88</v>
      </c>
      <c r="E14" s="26">
        <v>0.25540000000000002</v>
      </c>
      <c r="F14" s="26">
        <v>0.86639999999999984</v>
      </c>
      <c r="G14" s="41">
        <v>1.6263999999999998</v>
      </c>
      <c r="H14" s="41">
        <v>2.4264000000000001</v>
      </c>
    </row>
    <row r="15" spans="1:19">
      <c r="A15" s="81" t="s">
        <v>5</v>
      </c>
      <c r="B15" s="59" t="s">
        <v>182</v>
      </c>
      <c r="C15" s="59" t="s">
        <v>177</v>
      </c>
      <c r="D15" s="54" t="s">
        <v>90</v>
      </c>
      <c r="E15" s="26">
        <v>0.25842000000000004</v>
      </c>
      <c r="F15" s="26">
        <v>0.90942000000000001</v>
      </c>
      <c r="G15" s="41">
        <v>1.7694199999999998</v>
      </c>
      <c r="H15" s="41">
        <v>2.3694199999999999</v>
      </c>
    </row>
    <row r="16" spans="1:19">
      <c r="A16" s="81" t="s">
        <v>6</v>
      </c>
      <c r="B16" s="59" t="s">
        <v>183</v>
      </c>
      <c r="C16" s="59" t="s">
        <v>177</v>
      </c>
      <c r="D16" s="54" t="s">
        <v>86</v>
      </c>
      <c r="E16" s="26">
        <v>0.25340000000000001</v>
      </c>
      <c r="F16" s="26">
        <v>0.88850000000000007</v>
      </c>
      <c r="G16" s="41">
        <v>1.7685</v>
      </c>
      <c r="H16" s="41">
        <v>2.5085000000000002</v>
      </c>
    </row>
    <row r="17" spans="1:8">
      <c r="A17" s="81" t="s">
        <v>7</v>
      </c>
      <c r="B17" s="59" t="s">
        <v>184</v>
      </c>
      <c r="C17" s="59" t="s">
        <v>177</v>
      </c>
      <c r="D17" s="54" t="s">
        <v>88</v>
      </c>
      <c r="E17" s="26">
        <v>0.25479999999999997</v>
      </c>
      <c r="F17" s="26">
        <v>0.86990000000000001</v>
      </c>
      <c r="G17" s="41">
        <v>1.9298999999999997</v>
      </c>
      <c r="H17" s="41">
        <v>2.5299</v>
      </c>
    </row>
    <row r="18" spans="1:8">
      <c r="A18" s="81" t="s">
        <v>8</v>
      </c>
      <c r="B18" s="59" t="s">
        <v>185</v>
      </c>
      <c r="C18" s="59" t="s">
        <v>177</v>
      </c>
      <c r="D18" s="54" t="s">
        <v>90</v>
      </c>
      <c r="E18" s="26">
        <v>0.29460000000000003</v>
      </c>
      <c r="F18" s="26">
        <v>0.90560000000000007</v>
      </c>
      <c r="G18" s="41">
        <v>1.8455999999999999</v>
      </c>
      <c r="H18" s="41">
        <v>2.4455999999999998</v>
      </c>
    </row>
    <row r="19" spans="1:8">
      <c r="A19" s="81" t="s">
        <v>9</v>
      </c>
      <c r="B19" s="59" t="s">
        <v>186</v>
      </c>
      <c r="C19" s="59" t="s">
        <v>177</v>
      </c>
      <c r="D19" s="54" t="s">
        <v>86</v>
      </c>
      <c r="E19" s="26">
        <v>0.40839999999999993</v>
      </c>
      <c r="F19" s="26">
        <v>1.0774000000000001</v>
      </c>
      <c r="G19" s="41">
        <v>2.6574</v>
      </c>
      <c r="H19" s="41">
        <v>2.8574000000000002</v>
      </c>
    </row>
    <row r="20" spans="1:8">
      <c r="A20" s="81" t="s">
        <v>10</v>
      </c>
      <c r="B20" s="59" t="s">
        <v>187</v>
      </c>
      <c r="C20" s="59" t="s">
        <v>177</v>
      </c>
      <c r="D20" s="54" t="s">
        <v>88</v>
      </c>
      <c r="E20" s="26">
        <v>0.62520000000000009</v>
      </c>
      <c r="F20" s="26">
        <v>1.1462000000000001</v>
      </c>
      <c r="G20" s="41">
        <v>2.5262000000000002</v>
      </c>
      <c r="H20" s="41">
        <v>2.9261999999999997</v>
      </c>
    </row>
    <row r="21" spans="1:8">
      <c r="A21" s="81" t="s">
        <v>11</v>
      </c>
      <c r="B21" s="59" t="s">
        <v>188</v>
      </c>
      <c r="C21" s="59" t="s">
        <v>177</v>
      </c>
      <c r="D21" s="54" t="s">
        <v>90</v>
      </c>
      <c r="E21" s="26">
        <v>0.64560000000000006</v>
      </c>
      <c r="F21" s="26">
        <v>1.2685999999999999</v>
      </c>
      <c r="G21" s="41">
        <v>2.5286000000000004</v>
      </c>
      <c r="H21" s="41">
        <v>2.9285999999999999</v>
      </c>
    </row>
    <row r="22" spans="1:8">
      <c r="A22" s="81" t="s">
        <v>12</v>
      </c>
      <c r="B22" s="59" t="s">
        <v>189</v>
      </c>
      <c r="C22" s="59" t="s">
        <v>177</v>
      </c>
      <c r="D22" s="54" t="s">
        <v>86</v>
      </c>
      <c r="E22" s="26">
        <v>0.57640000000000013</v>
      </c>
      <c r="F22" s="26">
        <v>1.1474000000000002</v>
      </c>
      <c r="G22" s="41">
        <v>2.7074000000000007</v>
      </c>
      <c r="H22" s="41">
        <v>2.7074000000000007</v>
      </c>
    </row>
    <row r="23" spans="1:8">
      <c r="A23" s="81" t="s">
        <v>13</v>
      </c>
      <c r="B23" s="59" t="s">
        <v>190</v>
      </c>
      <c r="C23" s="59" t="s">
        <v>177</v>
      </c>
      <c r="D23" s="54" t="s">
        <v>88</v>
      </c>
      <c r="E23" s="26">
        <v>0.74639999999999995</v>
      </c>
      <c r="F23" s="26">
        <v>1.5973999999999999</v>
      </c>
      <c r="G23" s="41">
        <v>2.5973999999999999</v>
      </c>
      <c r="H23" s="41">
        <v>2.7974000000000001</v>
      </c>
    </row>
    <row r="24" spans="1:8">
      <c r="A24" s="81" t="s">
        <v>14</v>
      </c>
      <c r="B24" s="59" t="s">
        <v>191</v>
      </c>
      <c r="C24" s="59" t="s">
        <v>177</v>
      </c>
      <c r="D24" s="54" t="s">
        <v>90</v>
      </c>
      <c r="E24" s="26">
        <v>0.61820000000000008</v>
      </c>
      <c r="F24" s="26">
        <v>1.3622000000000001</v>
      </c>
      <c r="G24" s="41">
        <v>3.3622000000000001</v>
      </c>
      <c r="H24" s="41">
        <v>2.9622000000000002</v>
      </c>
    </row>
    <row r="25" spans="1:8">
      <c r="A25" s="81" t="s">
        <v>24</v>
      </c>
      <c r="B25" s="59" t="s">
        <v>192</v>
      </c>
      <c r="C25" s="59" t="s">
        <v>177</v>
      </c>
      <c r="D25" s="54" t="s">
        <v>86</v>
      </c>
      <c r="E25" s="26">
        <v>0.27179999999999999</v>
      </c>
      <c r="F25" s="26">
        <v>1.0549000000000002</v>
      </c>
      <c r="G25" s="41">
        <v>2.6949000000000001</v>
      </c>
      <c r="H25" s="41">
        <v>2.6949000000000001</v>
      </c>
    </row>
    <row r="26" spans="1:8">
      <c r="A26" s="81" t="s">
        <v>25</v>
      </c>
      <c r="B26" s="59" t="s">
        <v>193</v>
      </c>
      <c r="C26" s="59" t="s">
        <v>177</v>
      </c>
      <c r="D26" s="54" t="s">
        <v>88</v>
      </c>
      <c r="E26" s="26">
        <v>0.30819999999999997</v>
      </c>
      <c r="F26" s="26">
        <v>1.3192000000000002</v>
      </c>
      <c r="G26" s="41">
        <v>2.7312000000000003</v>
      </c>
      <c r="H26" s="41">
        <v>2.9312</v>
      </c>
    </row>
    <row r="27" spans="1:8">
      <c r="A27" s="81" t="s">
        <v>26</v>
      </c>
      <c r="B27" s="59" t="s">
        <v>194</v>
      </c>
      <c r="C27" s="59" t="s">
        <v>177</v>
      </c>
      <c r="D27" s="54" t="s">
        <v>90</v>
      </c>
      <c r="E27" s="26">
        <v>0.50819999999999999</v>
      </c>
      <c r="F27" s="26">
        <v>1.1956</v>
      </c>
      <c r="G27" s="41">
        <v>2.5355999999999996</v>
      </c>
      <c r="H27" s="41">
        <v>2.7356000000000003</v>
      </c>
    </row>
    <row r="28" spans="1:8">
      <c r="E28" s="96">
        <v>42208</v>
      </c>
      <c r="F28" s="96">
        <v>42229</v>
      </c>
      <c r="G28" s="96">
        <v>42250</v>
      </c>
      <c r="H28" s="96">
        <v>42270</v>
      </c>
    </row>
    <row r="29" spans="1:8">
      <c r="D29" s="95" t="s">
        <v>249</v>
      </c>
      <c r="E29" s="42">
        <f>AVERAGE(E10:E18)</f>
        <v>0.26662444444444444</v>
      </c>
      <c r="F29" s="42">
        <f t="shared" ref="F29:H29" si="0">AVERAGE(F10:F18)</f>
        <v>0.88442444444444446</v>
      </c>
      <c r="G29" s="42">
        <f t="shared" si="0"/>
        <v>1.7577577777777775</v>
      </c>
      <c r="H29" s="42">
        <f t="shared" si="0"/>
        <v>2.4399800000000003</v>
      </c>
    </row>
    <row r="30" spans="1:8">
      <c r="D30" s="95" t="s">
        <v>97</v>
      </c>
      <c r="E30" s="42">
        <f>AVERAGE(E19:E27)</f>
        <v>0.52315555555555571</v>
      </c>
      <c r="F30" s="42">
        <f t="shared" ref="F30:H30" si="1">AVERAGE(F19:F27)</f>
        <v>1.2409888888888889</v>
      </c>
      <c r="G30" s="42">
        <f t="shared" si="1"/>
        <v>2.7045444444444451</v>
      </c>
      <c r="H30" s="42">
        <f t="shared" si="1"/>
        <v>2.8378777777777779</v>
      </c>
    </row>
    <row r="31" spans="1:8">
      <c r="D31" s="95" t="s">
        <v>250</v>
      </c>
      <c r="E31" s="43">
        <f>STDEV(E10:E18)</f>
        <v>1.3672723860949493E-2</v>
      </c>
      <c r="F31" s="43">
        <f t="shared" ref="F31:H31" si="2">STDEV(F10:F18)</f>
        <v>4.4405764015248289E-2</v>
      </c>
      <c r="G31" s="43">
        <f t="shared" si="2"/>
        <v>0.10260915429163808</v>
      </c>
      <c r="H31" s="43">
        <f t="shared" si="2"/>
        <v>5.5185089471695557E-2</v>
      </c>
    </row>
    <row r="32" spans="1:8">
      <c r="D32" s="95" t="s">
        <v>250</v>
      </c>
      <c r="E32" s="43">
        <f>STDEV(E19:E27)</f>
        <v>0.16197616422726416</v>
      </c>
      <c r="F32" s="43">
        <f t="shared" ref="F32:H32" si="3">STDEV(F19:F27)</f>
        <v>0.16948256875298742</v>
      </c>
      <c r="G32" s="43">
        <f t="shared" si="3"/>
        <v>0.25940568185330382</v>
      </c>
      <c r="H32" s="43">
        <f t="shared" si="3"/>
        <v>0.10615071570388515</v>
      </c>
    </row>
    <row r="33" spans="4:8">
      <c r="D33" s="95" t="s">
        <v>492</v>
      </c>
      <c r="E33" s="43">
        <f>E31/6^0.5</f>
        <v>5.5818661422170996E-3</v>
      </c>
      <c r="F33" s="43">
        <f t="shared" ref="F33:H34" si="4">F31/6^0.5</f>
        <v>1.8128577245966841E-2</v>
      </c>
      <c r="G33" s="43">
        <f t="shared" si="4"/>
        <v>4.1890011825504003E-2</v>
      </c>
      <c r="H33" s="43">
        <f t="shared" si="4"/>
        <v>2.252921843591504E-2</v>
      </c>
    </row>
    <row r="34" spans="4:8">
      <c r="D34" s="95" t="s">
        <v>492</v>
      </c>
      <c r="E34" s="43">
        <f>E32/6^0.5</f>
        <v>6.6126492141674528E-2</v>
      </c>
      <c r="F34" s="43">
        <f t="shared" si="4"/>
        <v>6.9190968956831245E-2</v>
      </c>
      <c r="G34" s="43">
        <f t="shared" si="4"/>
        <v>0.10590192615322402</v>
      </c>
      <c r="H34" s="43">
        <f t="shared" si="4"/>
        <v>4.3335848217626656E-2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35"/>
  <sheetViews>
    <sheetView workbookViewId="0">
      <selection activeCell="G35" sqref="G35"/>
    </sheetView>
  </sheetViews>
  <sheetFormatPr defaultRowHeight="12.75"/>
  <cols>
    <col min="2" max="2" width="16.42578125" customWidth="1"/>
    <col min="3" max="3" width="12.85546875" customWidth="1"/>
    <col min="5" max="5" width="11.5703125" customWidth="1"/>
    <col min="6" max="6" width="12.7109375" customWidth="1"/>
    <col min="7" max="7" width="11" customWidth="1"/>
    <col min="8" max="8" width="10.7109375" customWidth="1"/>
    <col min="9" max="9" width="11.28515625" customWidth="1"/>
  </cols>
  <sheetData>
    <row r="1" spans="1:18">
      <c r="A1" s="345" t="s">
        <v>504</v>
      </c>
    </row>
    <row r="2" spans="1:18">
      <c r="A2" s="345"/>
    </row>
    <row r="3" spans="1:18" s="99" customFormat="1">
      <c r="A3" s="98" t="s">
        <v>255</v>
      </c>
      <c r="C3" s="100" t="s">
        <v>256</v>
      </c>
      <c r="D3" s="101"/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101"/>
      <c r="P3" s="101"/>
      <c r="Q3" s="101"/>
    </row>
    <row r="4" spans="1:18" s="99" customFormat="1"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18" s="99" customFormat="1">
      <c r="D5" s="102"/>
      <c r="N5" s="102"/>
      <c r="O5" s="102"/>
      <c r="P5" s="102"/>
      <c r="Q5" s="102"/>
    </row>
    <row r="6" spans="1:18" s="99" customFormat="1">
      <c r="A6" s="100" t="s">
        <v>257</v>
      </c>
      <c r="B6" s="103"/>
      <c r="C6" s="100" t="s">
        <v>259</v>
      </c>
      <c r="D6" s="101"/>
      <c r="F6" s="100" t="s">
        <v>261</v>
      </c>
      <c r="M6" s="100"/>
      <c r="N6" s="102"/>
      <c r="O6" s="102"/>
      <c r="P6" s="102"/>
      <c r="Q6" s="102"/>
    </row>
    <row r="7" spans="1:18" ht="14.25">
      <c r="F7" s="8" t="s">
        <v>505</v>
      </c>
    </row>
    <row r="8" spans="1:18" ht="15" customHeight="1">
      <c r="A8" s="481" t="s">
        <v>303</v>
      </c>
      <c r="B8" s="481" t="s">
        <v>213</v>
      </c>
      <c r="C8" s="481" t="s">
        <v>136</v>
      </c>
      <c r="D8" s="481" t="s">
        <v>196</v>
      </c>
      <c r="E8" s="148" t="s">
        <v>106</v>
      </c>
      <c r="F8" s="148" t="s">
        <v>173</v>
      </c>
      <c r="G8" s="148" t="s">
        <v>66</v>
      </c>
      <c r="H8" s="148" t="s">
        <v>174</v>
      </c>
    </row>
    <row r="9" spans="1:18" ht="15" customHeight="1">
      <c r="A9" s="482"/>
      <c r="B9" s="482"/>
      <c r="C9" s="482"/>
      <c r="D9" s="482"/>
      <c r="E9" s="343" t="s">
        <v>80</v>
      </c>
      <c r="F9" s="343" t="s">
        <v>81</v>
      </c>
      <c r="G9" s="343" t="s">
        <v>82</v>
      </c>
      <c r="H9" s="343" t="s">
        <v>172</v>
      </c>
    </row>
    <row r="10" spans="1:18" ht="15.75" customHeight="1">
      <c r="A10" s="483"/>
      <c r="B10" s="483"/>
      <c r="C10" s="483"/>
      <c r="D10" s="483"/>
      <c r="E10" s="96">
        <v>42208</v>
      </c>
      <c r="F10" s="96">
        <v>42229</v>
      </c>
      <c r="G10" s="96">
        <v>42250</v>
      </c>
      <c r="H10" s="96">
        <v>42270</v>
      </c>
    </row>
    <row r="11" spans="1:18">
      <c r="A11" s="81" t="s">
        <v>20</v>
      </c>
      <c r="B11" s="59" t="s">
        <v>176</v>
      </c>
      <c r="C11" s="59" t="s">
        <v>248</v>
      </c>
      <c r="D11" s="54" t="s">
        <v>86</v>
      </c>
      <c r="E11" s="26">
        <v>1.8029999999999999</v>
      </c>
      <c r="F11" s="26">
        <v>2.5070000000000001</v>
      </c>
      <c r="G11" s="26">
        <v>2.7850000000000001</v>
      </c>
      <c r="H11" s="26">
        <v>3.7850000000000001</v>
      </c>
    </row>
    <row r="12" spans="1:18">
      <c r="A12" s="81" t="s">
        <v>21</v>
      </c>
      <c r="B12" s="59" t="s">
        <v>178</v>
      </c>
      <c r="C12" s="59" t="s">
        <v>248</v>
      </c>
      <c r="D12" s="54" t="s">
        <v>88</v>
      </c>
      <c r="E12" s="26">
        <v>1.65</v>
      </c>
      <c r="F12" s="26">
        <v>1.9330000000000001</v>
      </c>
      <c r="G12" s="26">
        <v>2.4740000000000002</v>
      </c>
      <c r="H12" s="26">
        <v>3.4740000000000002</v>
      </c>
    </row>
    <row r="13" spans="1:18">
      <c r="A13" s="81" t="s">
        <v>22</v>
      </c>
      <c r="B13" s="59" t="s">
        <v>179</v>
      </c>
      <c r="C13" s="59" t="s">
        <v>248</v>
      </c>
      <c r="D13" s="54" t="s">
        <v>90</v>
      </c>
      <c r="E13" s="26">
        <v>1.758</v>
      </c>
      <c r="F13" s="26">
        <v>2.2519999999999998</v>
      </c>
      <c r="G13" s="26">
        <v>2.931</v>
      </c>
      <c r="H13" s="26">
        <v>4.931</v>
      </c>
    </row>
    <row r="14" spans="1:18">
      <c r="A14" s="81" t="s">
        <v>23</v>
      </c>
      <c r="B14" s="59" t="s">
        <v>180</v>
      </c>
      <c r="C14" s="59" t="s">
        <v>248</v>
      </c>
      <c r="D14" s="54" t="s">
        <v>86</v>
      </c>
      <c r="E14" s="26">
        <v>1.5009999999999999</v>
      </c>
      <c r="F14" s="26">
        <v>1.7949999999999999</v>
      </c>
      <c r="G14" s="26">
        <v>1.986</v>
      </c>
      <c r="H14" s="26">
        <v>3.9860000000000002</v>
      </c>
    </row>
    <row r="15" spans="1:18">
      <c r="A15" s="81" t="s">
        <v>4</v>
      </c>
      <c r="B15" s="59" t="s">
        <v>181</v>
      </c>
      <c r="C15" s="59" t="s">
        <v>248</v>
      </c>
      <c r="D15" s="54" t="s">
        <v>88</v>
      </c>
      <c r="E15" s="26">
        <v>1.353</v>
      </c>
      <c r="F15" s="26">
        <v>2.2999999999999998</v>
      </c>
      <c r="G15" s="26">
        <v>2.532</v>
      </c>
      <c r="H15" s="26">
        <v>3.532</v>
      </c>
    </row>
    <row r="16" spans="1:18">
      <c r="A16" s="81" t="s">
        <v>5</v>
      </c>
      <c r="B16" s="59" t="s">
        <v>182</v>
      </c>
      <c r="C16" s="59" t="s">
        <v>248</v>
      </c>
      <c r="D16" s="54" t="s">
        <v>90</v>
      </c>
      <c r="E16" s="26">
        <v>1.2350000000000001</v>
      </c>
      <c r="F16" s="26">
        <v>1.7949999999999999</v>
      </c>
      <c r="G16" s="26">
        <v>2.4740000000000002</v>
      </c>
      <c r="H16" s="26">
        <v>3.4740000000000002</v>
      </c>
    </row>
    <row r="17" spans="1:8">
      <c r="A17" s="81" t="s">
        <v>6</v>
      </c>
      <c r="B17" s="59" t="s">
        <v>183</v>
      </c>
      <c r="C17" s="59" t="s">
        <v>248</v>
      </c>
      <c r="D17" s="54" t="s">
        <v>86</v>
      </c>
      <c r="E17" s="26">
        <v>2.5009999999999999</v>
      </c>
      <c r="F17" s="26">
        <v>2.706</v>
      </c>
      <c r="G17" s="26">
        <v>3.3780000000000001</v>
      </c>
      <c r="H17" s="26">
        <v>4.3780000000000001</v>
      </c>
    </row>
    <row r="18" spans="1:8">
      <c r="A18" s="81" t="s">
        <v>7</v>
      </c>
      <c r="B18" s="59" t="s">
        <v>184</v>
      </c>
      <c r="C18" s="59" t="s">
        <v>248</v>
      </c>
      <c r="D18" s="54" t="s">
        <v>88</v>
      </c>
      <c r="E18" s="26">
        <v>2.9929999999999999</v>
      </c>
      <c r="F18" s="26">
        <v>2.722</v>
      </c>
      <c r="G18" s="26">
        <v>3.3050000000000002</v>
      </c>
      <c r="H18" s="26">
        <v>4.3049999999999997</v>
      </c>
    </row>
    <row r="19" spans="1:8">
      <c r="A19" s="81" t="s">
        <v>8</v>
      </c>
      <c r="B19" s="59" t="s">
        <v>185</v>
      </c>
      <c r="C19" s="59" t="s">
        <v>248</v>
      </c>
      <c r="D19" s="54" t="s">
        <v>90</v>
      </c>
      <c r="E19" s="26">
        <v>2.2949999999999999</v>
      </c>
      <c r="F19" s="26">
        <v>3.2519999999999998</v>
      </c>
      <c r="G19" s="26">
        <v>3.3519999999999999</v>
      </c>
      <c r="H19" s="26">
        <v>4.3520000000000003</v>
      </c>
    </row>
    <row r="20" spans="1:8">
      <c r="A20" s="81" t="s">
        <v>9</v>
      </c>
      <c r="B20" s="59" t="s">
        <v>186</v>
      </c>
      <c r="C20" s="59" t="s">
        <v>248</v>
      </c>
      <c r="D20" s="54" t="s">
        <v>86</v>
      </c>
      <c r="E20" s="26">
        <v>1.827</v>
      </c>
      <c r="F20" s="26">
        <v>3.3069999999999999</v>
      </c>
      <c r="G20" s="26">
        <v>3.637</v>
      </c>
      <c r="H20" s="26">
        <v>5.6369999999999996</v>
      </c>
    </row>
    <row r="21" spans="1:8">
      <c r="A21" s="81" t="s">
        <v>10</v>
      </c>
      <c r="B21" s="59" t="s">
        <v>187</v>
      </c>
      <c r="C21" s="59" t="s">
        <v>248</v>
      </c>
      <c r="D21" s="54" t="s">
        <v>88</v>
      </c>
      <c r="E21" s="26">
        <v>2.4220000000000002</v>
      </c>
      <c r="F21" s="26">
        <v>2.6040000000000001</v>
      </c>
      <c r="G21" s="26">
        <v>4.1769999999999996</v>
      </c>
      <c r="H21" s="26">
        <v>4.1769999999999996</v>
      </c>
    </row>
    <row r="22" spans="1:8">
      <c r="A22" s="81" t="s">
        <v>11</v>
      </c>
      <c r="B22" s="59" t="s">
        <v>188</v>
      </c>
      <c r="C22" s="59" t="s">
        <v>248</v>
      </c>
      <c r="D22" s="54" t="s">
        <v>90</v>
      </c>
      <c r="E22" s="26">
        <v>2.4180000000000001</v>
      </c>
      <c r="F22" s="26">
        <v>2.899</v>
      </c>
      <c r="G22" s="26">
        <v>3.661</v>
      </c>
      <c r="H22" s="26">
        <v>3.661</v>
      </c>
    </row>
    <row r="23" spans="1:8">
      <c r="A23" s="81" t="s">
        <v>12</v>
      </c>
      <c r="B23" s="59" t="s">
        <v>189</v>
      </c>
      <c r="C23" s="59" t="s">
        <v>248</v>
      </c>
      <c r="D23" s="54" t="s">
        <v>86</v>
      </c>
      <c r="E23" s="26">
        <v>1.9990000000000001</v>
      </c>
      <c r="F23" s="26">
        <v>2.6549999999999998</v>
      </c>
      <c r="G23" s="26">
        <v>2.875</v>
      </c>
      <c r="H23" s="26">
        <v>3.875</v>
      </c>
    </row>
    <row r="24" spans="1:8">
      <c r="A24" s="81" t="s">
        <v>13</v>
      </c>
      <c r="B24" s="59" t="s">
        <v>190</v>
      </c>
      <c r="C24" s="59" t="s">
        <v>248</v>
      </c>
      <c r="D24" s="54" t="s">
        <v>88</v>
      </c>
      <c r="E24" s="26">
        <v>1.9259999999999999</v>
      </c>
      <c r="F24" s="26">
        <v>2.5</v>
      </c>
      <c r="G24" s="26">
        <v>2.9039999999999999</v>
      </c>
      <c r="H24" s="26">
        <v>3.9039999999999999</v>
      </c>
    </row>
    <row r="25" spans="1:8">
      <c r="A25" s="81" t="s">
        <v>14</v>
      </c>
      <c r="B25" s="59" t="s">
        <v>191</v>
      </c>
      <c r="C25" s="59" t="s">
        <v>248</v>
      </c>
      <c r="D25" s="54" t="s">
        <v>90</v>
      </c>
      <c r="E25" s="26">
        <v>1.875</v>
      </c>
      <c r="F25" s="26">
        <v>2.1739999999999999</v>
      </c>
      <c r="G25" s="26">
        <v>2.4790000000000001</v>
      </c>
      <c r="H25" s="26">
        <v>3.4790000000000001</v>
      </c>
    </row>
    <row r="26" spans="1:8">
      <c r="A26" s="81" t="s">
        <v>24</v>
      </c>
      <c r="B26" s="59" t="s">
        <v>192</v>
      </c>
      <c r="C26" s="59" t="s">
        <v>248</v>
      </c>
      <c r="D26" s="54" t="s">
        <v>86</v>
      </c>
      <c r="E26" s="26">
        <v>2.6320000000000001</v>
      </c>
      <c r="F26" s="26">
        <v>3.133</v>
      </c>
      <c r="G26" s="26">
        <v>3.6739999999999999</v>
      </c>
      <c r="H26" s="26">
        <v>3.6739999999999999</v>
      </c>
    </row>
    <row r="27" spans="1:8">
      <c r="A27" s="81" t="s">
        <v>25</v>
      </c>
      <c r="B27" s="59" t="s">
        <v>193</v>
      </c>
      <c r="C27" s="59" t="s">
        <v>248</v>
      </c>
      <c r="D27" s="54" t="s">
        <v>88</v>
      </c>
      <c r="E27" s="26">
        <v>2.3079999999999998</v>
      </c>
      <c r="F27" s="26">
        <v>3.3069999999999999</v>
      </c>
      <c r="G27" s="26">
        <v>4.6859999999999999</v>
      </c>
      <c r="H27" s="26">
        <v>4.6859999999999999</v>
      </c>
    </row>
    <row r="28" spans="1:8">
      <c r="A28" s="81" t="s">
        <v>26</v>
      </c>
      <c r="B28" s="59" t="s">
        <v>194</v>
      </c>
      <c r="C28" s="59" t="s">
        <v>248</v>
      </c>
      <c r="D28" s="54" t="s">
        <v>90</v>
      </c>
      <c r="E28" s="26">
        <v>2.4929999999999999</v>
      </c>
      <c r="F28" s="26">
        <v>3.69</v>
      </c>
      <c r="G28" s="26">
        <v>4.6790000000000003</v>
      </c>
      <c r="H28" s="26">
        <v>4.6790000000000003</v>
      </c>
    </row>
    <row r="29" spans="1:8">
      <c r="E29" s="354">
        <v>42208</v>
      </c>
      <c r="F29" s="354">
        <v>42229</v>
      </c>
      <c r="G29" s="354">
        <v>42250</v>
      </c>
      <c r="H29" s="354">
        <v>42270</v>
      </c>
    </row>
    <row r="30" spans="1:8">
      <c r="D30" s="95" t="s">
        <v>249</v>
      </c>
      <c r="E30" s="97">
        <f>AVERAGE(E11:E19)</f>
        <v>1.8987777777777777</v>
      </c>
      <c r="F30" s="97">
        <f t="shared" ref="F30:G30" si="0">AVERAGE(F11:F19)</f>
        <v>2.3624444444444439</v>
      </c>
      <c r="G30" s="97">
        <f t="shared" si="0"/>
        <v>2.8018888888888891</v>
      </c>
      <c r="H30" s="97">
        <f>AVERAGE(H11:H19)</f>
        <v>4.024111111111111</v>
      </c>
    </row>
    <row r="31" spans="1:8">
      <c r="D31" s="95" t="s">
        <v>97</v>
      </c>
      <c r="E31" s="97">
        <f>AVERAGE(E20:E28)</f>
        <v>2.2111111111111108</v>
      </c>
      <c r="F31" s="97">
        <f t="shared" ref="F31:H31" si="1">AVERAGE(F20:F28)</f>
        <v>2.9187777777777777</v>
      </c>
      <c r="G31" s="97">
        <f t="shared" si="1"/>
        <v>3.6413333333333333</v>
      </c>
      <c r="H31" s="97">
        <f t="shared" si="1"/>
        <v>4.1968888888888891</v>
      </c>
    </row>
    <row r="32" spans="1:8">
      <c r="D32" s="95" t="s">
        <v>250</v>
      </c>
      <c r="E32" s="355">
        <f>STDEV(E11:E19)</f>
        <v>0.58143890000966048</v>
      </c>
      <c r="F32" s="355">
        <f t="shared" ref="F32:H32" si="2">STDEV(F11:F19)</f>
        <v>0.48785528364237257</v>
      </c>
      <c r="G32" s="355">
        <f t="shared" si="2"/>
        <v>0.48194124238449365</v>
      </c>
      <c r="H32" s="355">
        <f t="shared" si="2"/>
        <v>0.50499243668704075</v>
      </c>
    </row>
    <row r="33" spans="4:8">
      <c r="D33" s="95" t="s">
        <v>250</v>
      </c>
      <c r="E33" s="355">
        <f>STDEV(E20:E28)</f>
        <v>0.30415146080713273</v>
      </c>
      <c r="F33" s="355">
        <f t="shared" ref="F33:H33" si="3">STDEV(F20:F28)</f>
        <v>0.47974362366210332</v>
      </c>
      <c r="G33" s="355">
        <f t="shared" si="3"/>
        <v>0.78568743785299411</v>
      </c>
      <c r="H33" s="355">
        <f t="shared" si="3"/>
        <v>0.69022884691318653</v>
      </c>
    </row>
    <row r="34" spans="4:8">
      <c r="D34" s="95" t="s">
        <v>492</v>
      </c>
      <c r="E34" s="355">
        <f>E32/6^0.5</f>
        <v>0.2373714369381329</v>
      </c>
      <c r="F34" s="355">
        <f t="shared" ref="F34:H34" si="4">F32/6^0.5</f>
        <v>0.19916608554076162</v>
      </c>
      <c r="G34" s="355">
        <f t="shared" si="4"/>
        <v>0.19675168830749978</v>
      </c>
      <c r="H34" s="355">
        <f t="shared" si="4"/>
        <v>0.20616229897466498</v>
      </c>
    </row>
    <row r="35" spans="4:8">
      <c r="D35" s="95" t="s">
        <v>492</v>
      </c>
      <c r="E35" s="355">
        <f>E33/6^0.5</f>
        <v>0.12416931391659858</v>
      </c>
      <c r="F35" s="355">
        <f t="shared" ref="F35:H35" si="5">F33/6^0.5</f>
        <v>0.19585451422099256</v>
      </c>
      <c r="G35" s="355">
        <f t="shared" si="5"/>
        <v>0.32075555334241751</v>
      </c>
      <c r="H35" s="355">
        <f t="shared" si="5"/>
        <v>0.28178474678115184</v>
      </c>
    </row>
  </sheetData>
  <mergeCells count="4">
    <mergeCell ref="D8:D10"/>
    <mergeCell ref="C8:C10"/>
    <mergeCell ref="B8:B10"/>
    <mergeCell ref="A8:A10"/>
  </mergeCells>
  <pageMargins left="0.7" right="0.7" top="0.75" bottom="0.75" header="0.3" footer="0.3"/>
  <pageSetup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A95"/>
  <sheetViews>
    <sheetView workbookViewId="0"/>
  </sheetViews>
  <sheetFormatPr defaultRowHeight="15"/>
  <cols>
    <col min="1" max="1" width="20.140625" style="159" customWidth="1"/>
    <col min="2" max="2" width="35.28515625" style="159" customWidth="1"/>
    <col min="3" max="4" width="10" style="159" bestFit="1" customWidth="1"/>
    <col min="5" max="20" width="9.85546875" style="159" bestFit="1" customWidth="1"/>
    <col min="21" max="22" width="9.140625" style="159"/>
    <col min="23" max="23" width="10.140625" style="159" bestFit="1" customWidth="1"/>
    <col min="24" max="24" width="15.28515625" style="159" customWidth="1"/>
    <col min="25" max="25" width="9.140625" style="159"/>
    <col min="26" max="26" width="21.85546875" style="159" customWidth="1"/>
    <col min="27" max="16384" width="9.140625" style="159"/>
  </cols>
  <sheetData>
    <row r="1" spans="1:23">
      <c r="A1" s="356" t="s">
        <v>503</v>
      </c>
    </row>
    <row r="2" spans="1:23">
      <c r="A2" s="159" t="s">
        <v>372</v>
      </c>
    </row>
    <row r="3" spans="1:23">
      <c r="A3" s="218"/>
      <c r="B3" s="218"/>
      <c r="C3" s="218">
        <v>1</v>
      </c>
      <c r="D3" s="218">
        <v>2</v>
      </c>
      <c r="E3" s="218">
        <v>3</v>
      </c>
      <c r="F3" s="218">
        <v>4</v>
      </c>
      <c r="G3" s="218">
        <v>5</v>
      </c>
      <c r="H3" s="218">
        <v>6</v>
      </c>
      <c r="I3" s="218">
        <v>7</v>
      </c>
      <c r="J3" s="218">
        <v>8</v>
      </c>
      <c r="K3" s="218">
        <v>9</v>
      </c>
      <c r="L3" s="218">
        <v>10</v>
      </c>
      <c r="M3" s="218">
        <v>11</v>
      </c>
      <c r="N3" s="218">
        <v>12</v>
      </c>
      <c r="O3" s="218">
        <v>13</v>
      </c>
      <c r="P3" s="218">
        <v>14</v>
      </c>
      <c r="Q3" s="218">
        <v>15</v>
      </c>
      <c r="R3" s="218">
        <v>16</v>
      </c>
      <c r="S3" s="218">
        <v>17</v>
      </c>
      <c r="T3" s="218">
        <v>18</v>
      </c>
    </row>
    <row r="4" spans="1:23">
      <c r="A4" s="219"/>
      <c r="B4" s="219"/>
      <c r="C4" s="220" t="s">
        <v>176</v>
      </c>
      <c r="D4" s="220" t="s">
        <v>178</v>
      </c>
      <c r="E4" s="220" t="s">
        <v>179</v>
      </c>
      <c r="F4" s="220" t="s">
        <v>180</v>
      </c>
      <c r="G4" s="220" t="s">
        <v>181</v>
      </c>
      <c r="H4" s="220" t="s">
        <v>182</v>
      </c>
      <c r="I4" s="220" t="s">
        <v>183</v>
      </c>
      <c r="J4" s="220" t="s">
        <v>184</v>
      </c>
      <c r="K4" s="220" t="s">
        <v>185</v>
      </c>
      <c r="L4" s="220" t="s">
        <v>186</v>
      </c>
      <c r="M4" s="220" t="s">
        <v>187</v>
      </c>
      <c r="N4" s="220" t="s">
        <v>188</v>
      </c>
      <c r="O4" s="220" t="s">
        <v>189</v>
      </c>
      <c r="P4" s="220" t="s">
        <v>190</v>
      </c>
      <c r="Q4" s="220" t="s">
        <v>191</v>
      </c>
      <c r="R4" s="220" t="s">
        <v>192</v>
      </c>
      <c r="S4" s="220" t="s">
        <v>193</v>
      </c>
      <c r="T4" s="220" t="s">
        <v>194</v>
      </c>
      <c r="U4" s="221" t="s">
        <v>213</v>
      </c>
      <c r="V4" s="221" t="s">
        <v>249</v>
      </c>
      <c r="W4" s="221" t="s">
        <v>373</v>
      </c>
    </row>
    <row r="5" spans="1:23">
      <c r="A5" s="222" t="s">
        <v>374</v>
      </c>
      <c r="B5" s="159" t="s">
        <v>375</v>
      </c>
      <c r="C5" s="159">
        <v>1.875</v>
      </c>
      <c r="D5" s="159">
        <v>2.3949999999999996</v>
      </c>
      <c r="E5" s="159">
        <v>1.86</v>
      </c>
      <c r="F5" s="159">
        <v>1.8744999999999998</v>
      </c>
      <c r="G5" s="159">
        <v>1.8145</v>
      </c>
      <c r="H5" s="159">
        <v>1.7955000000000001</v>
      </c>
      <c r="I5" s="159">
        <v>1.863</v>
      </c>
      <c r="J5" s="159">
        <v>1.8784999999999998</v>
      </c>
      <c r="K5" s="159">
        <v>1.911</v>
      </c>
      <c r="L5" s="159">
        <v>1.9910000000000001</v>
      </c>
      <c r="M5" s="159">
        <v>2.8420000000000001</v>
      </c>
      <c r="N5" s="159">
        <v>2.1849999999999996</v>
      </c>
      <c r="O5" s="159">
        <v>1.98</v>
      </c>
      <c r="P5" s="159">
        <v>1.8679999999999999</v>
      </c>
      <c r="Q5" s="159">
        <v>2.6909999999999998</v>
      </c>
      <c r="R5" s="159">
        <v>1.9878779761904748</v>
      </c>
      <c r="S5" s="159">
        <v>2.0351708333333303</v>
      </c>
      <c r="T5" s="159">
        <v>2.6324636904761851</v>
      </c>
    </row>
    <row r="6" spans="1:23">
      <c r="B6" s="159" t="s">
        <v>376</v>
      </c>
      <c r="C6" s="223">
        <v>5000</v>
      </c>
      <c r="D6" s="223">
        <v>5000</v>
      </c>
      <c r="E6" s="223">
        <v>5000</v>
      </c>
      <c r="F6" s="223">
        <v>5000</v>
      </c>
      <c r="G6" s="223">
        <v>5000</v>
      </c>
      <c r="H6" s="223">
        <v>5000</v>
      </c>
      <c r="I6" s="223">
        <v>5000</v>
      </c>
      <c r="J6" s="223">
        <v>5000</v>
      </c>
      <c r="K6" s="223">
        <v>5000</v>
      </c>
      <c r="L6" s="223">
        <v>5000</v>
      </c>
      <c r="M6" s="223">
        <v>5000</v>
      </c>
      <c r="N6" s="223">
        <v>5000</v>
      </c>
      <c r="O6" s="223">
        <v>5000</v>
      </c>
      <c r="P6" s="223">
        <v>5000</v>
      </c>
      <c r="Q6" s="223">
        <v>5000</v>
      </c>
      <c r="R6" s="223">
        <v>5000</v>
      </c>
      <c r="S6" s="223">
        <v>5000</v>
      </c>
      <c r="T6" s="223">
        <v>5000</v>
      </c>
      <c r="U6" s="223"/>
    </row>
    <row r="7" spans="1:23">
      <c r="A7" s="224"/>
      <c r="B7" s="224" t="s">
        <v>377</v>
      </c>
      <c r="C7" s="225">
        <f>C5*C6*1000</f>
        <v>9375000</v>
      </c>
      <c r="D7" s="225">
        <f t="shared" ref="D7:T7" si="0">D5*D6*1000</f>
        <v>11974999.999999998</v>
      </c>
      <c r="E7" s="225">
        <f t="shared" si="0"/>
        <v>9300000</v>
      </c>
      <c r="F7" s="225">
        <f t="shared" si="0"/>
        <v>9372500</v>
      </c>
      <c r="G7" s="225">
        <f t="shared" si="0"/>
        <v>9072500</v>
      </c>
      <c r="H7" s="225">
        <f t="shared" si="0"/>
        <v>8977500</v>
      </c>
      <c r="I7" s="225">
        <f t="shared" si="0"/>
        <v>9315000</v>
      </c>
      <c r="J7" s="225">
        <f t="shared" si="0"/>
        <v>9392500</v>
      </c>
      <c r="K7" s="225">
        <f t="shared" si="0"/>
        <v>9555000</v>
      </c>
      <c r="L7" s="225">
        <f t="shared" si="0"/>
        <v>9955000</v>
      </c>
      <c r="M7" s="225">
        <f t="shared" si="0"/>
        <v>14210000</v>
      </c>
      <c r="N7" s="225">
        <f t="shared" si="0"/>
        <v>10924999.999999998</v>
      </c>
      <c r="O7" s="225">
        <f t="shared" si="0"/>
        <v>9900000</v>
      </c>
      <c r="P7" s="225">
        <f t="shared" si="0"/>
        <v>9340000</v>
      </c>
      <c r="Q7" s="225">
        <f t="shared" si="0"/>
        <v>13455000</v>
      </c>
      <c r="R7" s="225">
        <f t="shared" si="0"/>
        <v>9939389.880952375</v>
      </c>
      <c r="S7" s="225">
        <f t="shared" si="0"/>
        <v>10175854.166666651</v>
      </c>
      <c r="T7" s="225">
        <f t="shared" si="0"/>
        <v>13162318.452380925</v>
      </c>
      <c r="U7" s="223"/>
      <c r="V7" s="223">
        <f>AVERAGE(C7:K7)*0.000356824</f>
        <v>3422.933337777778</v>
      </c>
      <c r="W7" s="223">
        <f>AVERAGE(L7:T7)*0.000356824</f>
        <v>4006.8386446111094</v>
      </c>
    </row>
    <row r="8" spans="1:23" s="226" customFormat="1" ht="27.75" customHeight="1">
      <c r="B8" s="227" t="s">
        <v>378</v>
      </c>
      <c r="C8" s="228">
        <f>C9*C10+C11+C12*C13</f>
        <v>1610000</v>
      </c>
      <c r="D8" s="228">
        <f t="shared" ref="D8:T8" si="1">D9*D10+D11+D12*D13</f>
        <v>1610000</v>
      </c>
      <c r="E8" s="228">
        <f t="shared" si="1"/>
        <v>1610000</v>
      </c>
      <c r="F8" s="228">
        <f t="shared" si="1"/>
        <v>1610000</v>
      </c>
      <c r="G8" s="228">
        <f t="shared" si="1"/>
        <v>1610000</v>
      </c>
      <c r="H8" s="228">
        <f t="shared" si="1"/>
        <v>1610000</v>
      </c>
      <c r="I8" s="228">
        <f t="shared" si="1"/>
        <v>1610000</v>
      </c>
      <c r="J8" s="228">
        <f t="shared" si="1"/>
        <v>1610000</v>
      </c>
      <c r="K8" s="228">
        <f t="shared" si="1"/>
        <v>1610000</v>
      </c>
      <c r="L8" s="228">
        <f t="shared" si="1"/>
        <v>1610000</v>
      </c>
      <c r="M8" s="228">
        <f t="shared" si="1"/>
        <v>1610000</v>
      </c>
      <c r="N8" s="228">
        <f t="shared" si="1"/>
        <v>1610000</v>
      </c>
      <c r="O8" s="228">
        <f t="shared" si="1"/>
        <v>1610000</v>
      </c>
      <c r="P8" s="228">
        <f t="shared" si="1"/>
        <v>1610000</v>
      </c>
      <c r="Q8" s="228">
        <f t="shared" si="1"/>
        <v>1610000</v>
      </c>
      <c r="R8" s="228">
        <f t="shared" si="1"/>
        <v>1610000</v>
      </c>
      <c r="S8" s="228">
        <f t="shared" si="1"/>
        <v>1610000</v>
      </c>
      <c r="T8" s="228">
        <f t="shared" si="1"/>
        <v>1610000</v>
      </c>
      <c r="U8" s="221" t="s">
        <v>250</v>
      </c>
      <c r="V8" s="228">
        <f>STDEV(C7:K7)*0.000356824</f>
        <v>324.70507468725395</v>
      </c>
      <c r="W8" s="228">
        <f>STDEV(L7:T7)*0.000356824</f>
        <v>660.38258126166545</v>
      </c>
    </row>
    <row r="9" spans="1:23" s="229" customFormat="1">
      <c r="B9" s="230" t="s">
        <v>379</v>
      </c>
      <c r="C9" s="231">
        <v>290</v>
      </c>
      <c r="D9" s="231">
        <v>290</v>
      </c>
      <c r="E9" s="231">
        <v>290</v>
      </c>
      <c r="F9" s="231">
        <v>290</v>
      </c>
      <c r="G9" s="231">
        <v>290</v>
      </c>
      <c r="H9" s="231">
        <v>290</v>
      </c>
      <c r="I9" s="231">
        <v>290</v>
      </c>
      <c r="J9" s="231">
        <v>290</v>
      </c>
      <c r="K9" s="231">
        <v>290</v>
      </c>
      <c r="L9" s="231">
        <v>290</v>
      </c>
      <c r="M9" s="231">
        <v>290</v>
      </c>
      <c r="N9" s="231">
        <v>290</v>
      </c>
      <c r="O9" s="231">
        <v>290</v>
      </c>
      <c r="P9" s="231">
        <v>290</v>
      </c>
      <c r="Q9" s="231">
        <v>290</v>
      </c>
      <c r="R9" s="231">
        <v>290</v>
      </c>
      <c r="S9" s="231">
        <v>290</v>
      </c>
      <c r="T9" s="231">
        <v>290</v>
      </c>
      <c r="U9" s="231"/>
    </row>
    <row r="10" spans="1:23" s="229" customFormat="1">
      <c r="B10" s="230" t="s">
        <v>380</v>
      </c>
      <c r="C10" s="231">
        <v>4000</v>
      </c>
      <c r="D10" s="231">
        <v>4000</v>
      </c>
      <c r="E10" s="231">
        <v>4000</v>
      </c>
      <c r="F10" s="231">
        <v>4000</v>
      </c>
      <c r="G10" s="231">
        <v>4000</v>
      </c>
      <c r="H10" s="231">
        <v>4000</v>
      </c>
      <c r="I10" s="231">
        <v>4000</v>
      </c>
      <c r="J10" s="231">
        <v>4000</v>
      </c>
      <c r="K10" s="231">
        <v>4000</v>
      </c>
      <c r="L10" s="231">
        <v>4000</v>
      </c>
      <c r="M10" s="231">
        <v>4000</v>
      </c>
      <c r="N10" s="231">
        <v>4000</v>
      </c>
      <c r="O10" s="231">
        <v>4000</v>
      </c>
      <c r="P10" s="231">
        <v>4000</v>
      </c>
      <c r="Q10" s="231">
        <v>4000</v>
      </c>
      <c r="R10" s="231">
        <v>4000</v>
      </c>
      <c r="S10" s="231">
        <v>4000</v>
      </c>
      <c r="T10" s="231">
        <v>4000</v>
      </c>
      <c r="U10" s="231"/>
      <c r="V10" s="229">
        <f>1/0.000356824</f>
        <v>2802.5020738515345</v>
      </c>
    </row>
    <row r="11" spans="1:23" s="229" customFormat="1">
      <c r="B11" s="230" t="s">
        <v>381</v>
      </c>
      <c r="C11" s="231">
        <v>250000</v>
      </c>
      <c r="D11" s="231">
        <v>250000</v>
      </c>
      <c r="E11" s="231">
        <v>250000</v>
      </c>
      <c r="F11" s="231">
        <v>250000</v>
      </c>
      <c r="G11" s="231">
        <v>250000</v>
      </c>
      <c r="H11" s="231">
        <v>250000</v>
      </c>
      <c r="I11" s="231">
        <v>250000</v>
      </c>
      <c r="J11" s="231">
        <v>250000</v>
      </c>
      <c r="K11" s="231">
        <v>250000</v>
      </c>
      <c r="L11" s="231">
        <v>250000</v>
      </c>
      <c r="M11" s="231">
        <v>250000</v>
      </c>
      <c r="N11" s="231">
        <v>250000</v>
      </c>
      <c r="O11" s="231">
        <v>250000</v>
      </c>
      <c r="P11" s="231">
        <v>250000</v>
      </c>
      <c r="Q11" s="231">
        <v>250000</v>
      </c>
      <c r="R11" s="231">
        <v>250000</v>
      </c>
      <c r="S11" s="231">
        <v>250000</v>
      </c>
      <c r="T11" s="231">
        <v>250000</v>
      </c>
      <c r="U11" s="231"/>
    </row>
    <row r="12" spans="1:23" s="229" customFormat="1">
      <c r="B12" s="230" t="s">
        <v>382</v>
      </c>
      <c r="C12" s="231">
        <v>2</v>
      </c>
      <c r="D12" s="231">
        <v>2</v>
      </c>
      <c r="E12" s="231">
        <v>2</v>
      </c>
      <c r="F12" s="231">
        <v>2</v>
      </c>
      <c r="G12" s="231">
        <v>2</v>
      </c>
      <c r="H12" s="231">
        <v>2</v>
      </c>
      <c r="I12" s="231">
        <v>2</v>
      </c>
      <c r="J12" s="231">
        <v>2</v>
      </c>
      <c r="K12" s="231">
        <v>2</v>
      </c>
      <c r="L12" s="231">
        <v>2</v>
      </c>
      <c r="M12" s="231">
        <v>2</v>
      </c>
      <c r="N12" s="231">
        <v>2</v>
      </c>
      <c r="O12" s="231">
        <v>2</v>
      </c>
      <c r="P12" s="231">
        <v>2</v>
      </c>
      <c r="Q12" s="231">
        <v>2</v>
      </c>
      <c r="R12" s="231">
        <v>2</v>
      </c>
      <c r="S12" s="231">
        <v>2</v>
      </c>
      <c r="T12" s="231">
        <v>2</v>
      </c>
      <c r="U12" s="231"/>
    </row>
    <row r="13" spans="1:23" s="229" customFormat="1">
      <c r="B13" s="230" t="s">
        <v>383</v>
      </c>
      <c r="C13" s="231">
        <v>100000</v>
      </c>
      <c r="D13" s="231">
        <v>100000</v>
      </c>
      <c r="E13" s="231">
        <v>100000</v>
      </c>
      <c r="F13" s="231">
        <v>100000</v>
      </c>
      <c r="G13" s="231">
        <v>100000</v>
      </c>
      <c r="H13" s="231">
        <v>100000</v>
      </c>
      <c r="I13" s="231">
        <v>100000</v>
      </c>
      <c r="J13" s="231">
        <v>100000</v>
      </c>
      <c r="K13" s="231">
        <v>100000</v>
      </c>
      <c r="L13" s="231">
        <v>100000</v>
      </c>
      <c r="M13" s="231">
        <v>100000</v>
      </c>
      <c r="N13" s="231">
        <v>100000</v>
      </c>
      <c r="O13" s="231">
        <v>100000</v>
      </c>
      <c r="P13" s="231">
        <v>100000</v>
      </c>
      <c r="Q13" s="231">
        <v>100000</v>
      </c>
      <c r="R13" s="231">
        <v>100000</v>
      </c>
      <c r="S13" s="231">
        <v>100000</v>
      </c>
      <c r="T13" s="231">
        <v>100000</v>
      </c>
      <c r="U13" s="231"/>
    </row>
    <row r="14" spans="1:23" s="226" customFormat="1">
      <c r="B14" s="226" t="s">
        <v>384</v>
      </c>
      <c r="C14" s="228">
        <f>C15*C16+C17*C18</f>
        <v>355000</v>
      </c>
      <c r="D14" s="228">
        <f t="shared" ref="D14:T14" si="2">D15*D16+D17*D18</f>
        <v>355000</v>
      </c>
      <c r="E14" s="228">
        <f t="shared" si="2"/>
        <v>355000</v>
      </c>
      <c r="F14" s="228">
        <f t="shared" si="2"/>
        <v>355000</v>
      </c>
      <c r="G14" s="228">
        <f t="shared" si="2"/>
        <v>355000</v>
      </c>
      <c r="H14" s="228">
        <f t="shared" si="2"/>
        <v>355000</v>
      </c>
      <c r="I14" s="228">
        <f t="shared" si="2"/>
        <v>355000</v>
      </c>
      <c r="J14" s="228">
        <f t="shared" si="2"/>
        <v>355000</v>
      </c>
      <c r="K14" s="228">
        <f t="shared" si="2"/>
        <v>355000</v>
      </c>
      <c r="L14" s="228">
        <f t="shared" si="2"/>
        <v>355000</v>
      </c>
      <c r="M14" s="228">
        <f t="shared" si="2"/>
        <v>355000</v>
      </c>
      <c r="N14" s="228">
        <f t="shared" si="2"/>
        <v>355000</v>
      </c>
      <c r="O14" s="228">
        <f t="shared" si="2"/>
        <v>355000</v>
      </c>
      <c r="P14" s="228">
        <f t="shared" si="2"/>
        <v>355000</v>
      </c>
      <c r="Q14" s="228">
        <f t="shared" si="2"/>
        <v>355000</v>
      </c>
      <c r="R14" s="228">
        <f t="shared" si="2"/>
        <v>355000</v>
      </c>
      <c r="S14" s="228">
        <f t="shared" si="2"/>
        <v>355000</v>
      </c>
      <c r="T14" s="228">
        <f t="shared" si="2"/>
        <v>355000</v>
      </c>
      <c r="U14" s="228"/>
    </row>
    <row r="15" spans="1:23" s="229" customFormat="1">
      <c r="B15" s="230" t="s">
        <v>385</v>
      </c>
      <c r="C15" s="231">
        <v>15</v>
      </c>
      <c r="D15" s="231">
        <v>15</v>
      </c>
      <c r="E15" s="231">
        <v>15</v>
      </c>
      <c r="F15" s="231">
        <v>15</v>
      </c>
      <c r="G15" s="231">
        <v>15</v>
      </c>
      <c r="H15" s="231">
        <v>15</v>
      </c>
      <c r="I15" s="231">
        <v>15</v>
      </c>
      <c r="J15" s="231">
        <v>15</v>
      </c>
      <c r="K15" s="231">
        <v>15</v>
      </c>
      <c r="L15" s="231">
        <v>15</v>
      </c>
      <c r="M15" s="231">
        <v>15</v>
      </c>
      <c r="N15" s="231">
        <v>15</v>
      </c>
      <c r="O15" s="231">
        <v>15</v>
      </c>
      <c r="P15" s="231">
        <v>15</v>
      </c>
      <c r="Q15" s="231">
        <v>15</v>
      </c>
      <c r="R15" s="231">
        <v>15</v>
      </c>
      <c r="S15" s="231">
        <v>15</v>
      </c>
      <c r="T15" s="231">
        <v>15</v>
      </c>
      <c r="U15" s="231"/>
    </row>
    <row r="16" spans="1:23" s="229" customFormat="1">
      <c r="B16" s="230" t="s">
        <v>386</v>
      </c>
      <c r="C16" s="231">
        <v>7000</v>
      </c>
      <c r="D16" s="231">
        <v>7000</v>
      </c>
      <c r="E16" s="231">
        <v>7000</v>
      </c>
      <c r="F16" s="231">
        <v>7000</v>
      </c>
      <c r="G16" s="231">
        <v>7000</v>
      </c>
      <c r="H16" s="231">
        <v>7000</v>
      </c>
      <c r="I16" s="231">
        <v>7000</v>
      </c>
      <c r="J16" s="231">
        <v>7000</v>
      </c>
      <c r="K16" s="231">
        <v>7000</v>
      </c>
      <c r="L16" s="231">
        <v>7000</v>
      </c>
      <c r="M16" s="231">
        <v>7000</v>
      </c>
      <c r="N16" s="231">
        <v>7000</v>
      </c>
      <c r="O16" s="231">
        <v>7000</v>
      </c>
      <c r="P16" s="231">
        <v>7000</v>
      </c>
      <c r="Q16" s="231">
        <v>7000</v>
      </c>
      <c r="R16" s="231">
        <v>7000</v>
      </c>
      <c r="S16" s="231">
        <v>7000</v>
      </c>
      <c r="T16" s="231">
        <v>7000</v>
      </c>
      <c r="U16" s="231"/>
    </row>
    <row r="17" spans="2:27" s="229" customFormat="1">
      <c r="B17" s="230" t="s">
        <v>387</v>
      </c>
      <c r="C17" s="231">
        <v>5</v>
      </c>
      <c r="D17" s="231">
        <v>5</v>
      </c>
      <c r="E17" s="231">
        <v>5</v>
      </c>
      <c r="F17" s="231">
        <v>5</v>
      </c>
      <c r="G17" s="231">
        <v>5</v>
      </c>
      <c r="H17" s="231">
        <v>5</v>
      </c>
      <c r="I17" s="231">
        <v>5</v>
      </c>
      <c r="J17" s="231">
        <v>5</v>
      </c>
      <c r="K17" s="231">
        <v>5</v>
      </c>
      <c r="L17" s="231">
        <v>5</v>
      </c>
      <c r="M17" s="231">
        <v>5</v>
      </c>
      <c r="N17" s="231">
        <v>5</v>
      </c>
      <c r="O17" s="231">
        <v>5</v>
      </c>
      <c r="P17" s="231">
        <v>5</v>
      </c>
      <c r="Q17" s="231">
        <v>5</v>
      </c>
      <c r="R17" s="231">
        <v>5</v>
      </c>
      <c r="S17" s="231">
        <v>5</v>
      </c>
      <c r="T17" s="231">
        <v>5</v>
      </c>
      <c r="U17" s="231"/>
    </row>
    <row r="18" spans="2:27" s="229" customFormat="1">
      <c r="B18" s="230" t="s">
        <v>388</v>
      </c>
      <c r="C18" s="231">
        <v>50000</v>
      </c>
      <c r="D18" s="231">
        <v>50000</v>
      </c>
      <c r="E18" s="231">
        <v>50000</v>
      </c>
      <c r="F18" s="231">
        <v>50000</v>
      </c>
      <c r="G18" s="231">
        <v>50000</v>
      </c>
      <c r="H18" s="231">
        <v>50000</v>
      </c>
      <c r="I18" s="231">
        <v>50000</v>
      </c>
      <c r="J18" s="231">
        <v>50000</v>
      </c>
      <c r="K18" s="231">
        <v>50000</v>
      </c>
      <c r="L18" s="231">
        <v>50000</v>
      </c>
      <c r="M18" s="231">
        <v>50000</v>
      </c>
      <c r="N18" s="231">
        <v>50000</v>
      </c>
      <c r="O18" s="231">
        <v>50000</v>
      </c>
      <c r="P18" s="231">
        <v>50000</v>
      </c>
      <c r="Q18" s="231">
        <v>50000</v>
      </c>
      <c r="R18" s="231">
        <v>50000</v>
      </c>
      <c r="S18" s="231">
        <v>50000</v>
      </c>
      <c r="T18" s="231">
        <v>50000</v>
      </c>
      <c r="U18" s="231"/>
    </row>
    <row r="19" spans="2:27" s="226" customFormat="1">
      <c r="B19" s="232" t="s">
        <v>389</v>
      </c>
      <c r="C19" s="228">
        <f>C20*C21+C22*C23+C24*C25</f>
        <v>670000</v>
      </c>
      <c r="D19" s="228">
        <f t="shared" ref="D19:T19" si="3">D20*D21+D22*D23+D24*D25</f>
        <v>670633.33333333337</v>
      </c>
      <c r="E19" s="228">
        <f t="shared" si="3"/>
        <v>671266.66666666674</v>
      </c>
      <c r="F19" s="228">
        <f t="shared" si="3"/>
        <v>671900</v>
      </c>
      <c r="G19" s="228">
        <f t="shared" si="3"/>
        <v>672533.33333333337</v>
      </c>
      <c r="H19" s="228">
        <f t="shared" si="3"/>
        <v>673166.66666666674</v>
      </c>
      <c r="I19" s="228">
        <f t="shared" si="3"/>
        <v>673800</v>
      </c>
      <c r="J19" s="228">
        <f t="shared" si="3"/>
        <v>674433.33333333337</v>
      </c>
      <c r="K19" s="228">
        <f t="shared" si="3"/>
        <v>675066.66666666674</v>
      </c>
      <c r="L19" s="228">
        <f t="shared" si="3"/>
        <v>675700</v>
      </c>
      <c r="M19" s="228">
        <f t="shared" si="3"/>
        <v>676333.33333333337</v>
      </c>
      <c r="N19" s="228">
        <f t="shared" si="3"/>
        <v>676966.66666666674</v>
      </c>
      <c r="O19" s="228">
        <f t="shared" si="3"/>
        <v>677600</v>
      </c>
      <c r="P19" s="228">
        <f t="shared" si="3"/>
        <v>678233.33333333337</v>
      </c>
      <c r="Q19" s="228">
        <f t="shared" si="3"/>
        <v>678866.66666666674</v>
      </c>
      <c r="R19" s="228">
        <f t="shared" si="3"/>
        <v>679500</v>
      </c>
      <c r="S19" s="228">
        <f t="shared" si="3"/>
        <v>680133.33333333337</v>
      </c>
      <c r="T19" s="228">
        <f t="shared" si="3"/>
        <v>680766.66666666674</v>
      </c>
      <c r="U19" s="228"/>
    </row>
    <row r="20" spans="2:27" s="229" customFormat="1">
      <c r="B20" s="230" t="s">
        <v>390</v>
      </c>
      <c r="C20" s="231">
        <f>30/0.6</f>
        <v>50</v>
      </c>
      <c r="D20" s="231">
        <f t="shared" ref="D20:T20" si="4">30/0.6</f>
        <v>50</v>
      </c>
      <c r="E20" s="231">
        <f t="shared" si="4"/>
        <v>50</v>
      </c>
      <c r="F20" s="231">
        <f t="shared" si="4"/>
        <v>50</v>
      </c>
      <c r="G20" s="231">
        <f t="shared" si="4"/>
        <v>50</v>
      </c>
      <c r="H20" s="231">
        <f t="shared" si="4"/>
        <v>50</v>
      </c>
      <c r="I20" s="231">
        <f t="shared" si="4"/>
        <v>50</v>
      </c>
      <c r="J20" s="231">
        <f t="shared" si="4"/>
        <v>50</v>
      </c>
      <c r="K20" s="231">
        <f t="shared" si="4"/>
        <v>50</v>
      </c>
      <c r="L20" s="231">
        <f t="shared" si="4"/>
        <v>50</v>
      </c>
      <c r="M20" s="231">
        <f t="shared" si="4"/>
        <v>50</v>
      </c>
      <c r="N20" s="231">
        <f t="shared" si="4"/>
        <v>50</v>
      </c>
      <c r="O20" s="231">
        <f t="shared" si="4"/>
        <v>50</v>
      </c>
      <c r="P20" s="231">
        <f t="shared" si="4"/>
        <v>50</v>
      </c>
      <c r="Q20" s="231">
        <f t="shared" si="4"/>
        <v>50</v>
      </c>
      <c r="R20" s="231">
        <f t="shared" si="4"/>
        <v>50</v>
      </c>
      <c r="S20" s="231">
        <f t="shared" si="4"/>
        <v>50</v>
      </c>
      <c r="T20" s="231">
        <f t="shared" si="4"/>
        <v>50</v>
      </c>
      <c r="U20" s="231"/>
    </row>
    <row r="21" spans="2:27" s="229" customFormat="1">
      <c r="B21" s="230" t="s">
        <v>391</v>
      </c>
      <c r="C21" s="231">
        <v>900</v>
      </c>
      <c r="D21" s="231">
        <v>901</v>
      </c>
      <c r="E21" s="231">
        <v>902</v>
      </c>
      <c r="F21" s="231">
        <v>903</v>
      </c>
      <c r="G21" s="231">
        <v>904</v>
      </c>
      <c r="H21" s="231">
        <v>905</v>
      </c>
      <c r="I21" s="231">
        <v>906</v>
      </c>
      <c r="J21" s="231">
        <v>907</v>
      </c>
      <c r="K21" s="231">
        <v>908</v>
      </c>
      <c r="L21" s="231">
        <v>909</v>
      </c>
      <c r="M21" s="231">
        <v>910</v>
      </c>
      <c r="N21" s="231">
        <v>911</v>
      </c>
      <c r="O21" s="231">
        <v>912</v>
      </c>
      <c r="P21" s="231">
        <v>913</v>
      </c>
      <c r="Q21" s="231">
        <v>914</v>
      </c>
      <c r="R21" s="231">
        <v>915</v>
      </c>
      <c r="S21" s="231">
        <v>916</v>
      </c>
      <c r="T21" s="231">
        <v>917</v>
      </c>
      <c r="U21" s="231"/>
    </row>
    <row r="22" spans="2:27" s="229" customFormat="1">
      <c r="B22" s="230" t="s">
        <v>392</v>
      </c>
      <c r="C22" s="231">
        <f>200/0.6</f>
        <v>333.33333333333337</v>
      </c>
      <c r="D22" s="231">
        <f t="shared" ref="D22:T22" si="5">200/0.6</f>
        <v>333.33333333333337</v>
      </c>
      <c r="E22" s="231">
        <f t="shared" si="5"/>
        <v>333.33333333333337</v>
      </c>
      <c r="F22" s="231">
        <f t="shared" si="5"/>
        <v>333.33333333333337</v>
      </c>
      <c r="G22" s="231">
        <f t="shared" si="5"/>
        <v>333.33333333333337</v>
      </c>
      <c r="H22" s="231">
        <f t="shared" si="5"/>
        <v>333.33333333333337</v>
      </c>
      <c r="I22" s="231">
        <f t="shared" si="5"/>
        <v>333.33333333333337</v>
      </c>
      <c r="J22" s="231">
        <f t="shared" si="5"/>
        <v>333.33333333333337</v>
      </c>
      <c r="K22" s="231">
        <f t="shared" si="5"/>
        <v>333.33333333333337</v>
      </c>
      <c r="L22" s="231">
        <f t="shared" si="5"/>
        <v>333.33333333333337</v>
      </c>
      <c r="M22" s="231">
        <f t="shared" si="5"/>
        <v>333.33333333333337</v>
      </c>
      <c r="N22" s="231">
        <f t="shared" si="5"/>
        <v>333.33333333333337</v>
      </c>
      <c r="O22" s="231">
        <f t="shared" si="5"/>
        <v>333.33333333333337</v>
      </c>
      <c r="P22" s="231">
        <f t="shared" si="5"/>
        <v>333.33333333333337</v>
      </c>
      <c r="Q22" s="231">
        <f t="shared" si="5"/>
        <v>333.33333333333337</v>
      </c>
      <c r="R22" s="231">
        <f t="shared" si="5"/>
        <v>333.33333333333337</v>
      </c>
      <c r="S22" s="231">
        <f t="shared" si="5"/>
        <v>333.33333333333337</v>
      </c>
      <c r="T22" s="231">
        <f t="shared" si="5"/>
        <v>333.33333333333337</v>
      </c>
      <c r="U22" s="231"/>
    </row>
    <row r="23" spans="2:27" s="229" customFormat="1">
      <c r="B23" s="230" t="s">
        <v>393</v>
      </c>
      <c r="C23" s="231">
        <v>1200</v>
      </c>
      <c r="D23" s="231">
        <v>1201</v>
      </c>
      <c r="E23" s="231">
        <v>1202</v>
      </c>
      <c r="F23" s="231">
        <v>1203</v>
      </c>
      <c r="G23" s="231">
        <v>1204</v>
      </c>
      <c r="H23" s="231">
        <v>1205</v>
      </c>
      <c r="I23" s="231">
        <v>1206</v>
      </c>
      <c r="J23" s="231">
        <v>1207</v>
      </c>
      <c r="K23" s="231">
        <v>1208</v>
      </c>
      <c r="L23" s="231">
        <v>1209</v>
      </c>
      <c r="M23" s="231">
        <v>1210</v>
      </c>
      <c r="N23" s="231">
        <v>1211</v>
      </c>
      <c r="O23" s="231">
        <v>1212</v>
      </c>
      <c r="P23" s="231">
        <v>1213</v>
      </c>
      <c r="Q23" s="231">
        <v>1214</v>
      </c>
      <c r="R23" s="231">
        <v>1215</v>
      </c>
      <c r="S23" s="231">
        <v>1216</v>
      </c>
      <c r="T23" s="231">
        <v>1217</v>
      </c>
      <c r="U23" s="231"/>
    </row>
    <row r="24" spans="2:27" s="229" customFormat="1">
      <c r="B24" s="230" t="s">
        <v>394</v>
      </c>
      <c r="C24" s="231">
        <f>150/0.6</f>
        <v>250</v>
      </c>
      <c r="D24" s="231">
        <f t="shared" ref="D24:T24" si="6">150/0.6</f>
        <v>250</v>
      </c>
      <c r="E24" s="231">
        <f t="shared" si="6"/>
        <v>250</v>
      </c>
      <c r="F24" s="231">
        <f t="shared" si="6"/>
        <v>250</v>
      </c>
      <c r="G24" s="231">
        <f t="shared" si="6"/>
        <v>250</v>
      </c>
      <c r="H24" s="231">
        <f t="shared" si="6"/>
        <v>250</v>
      </c>
      <c r="I24" s="231">
        <f t="shared" si="6"/>
        <v>250</v>
      </c>
      <c r="J24" s="231">
        <f t="shared" si="6"/>
        <v>250</v>
      </c>
      <c r="K24" s="231">
        <f t="shared" si="6"/>
        <v>250</v>
      </c>
      <c r="L24" s="231">
        <f t="shared" si="6"/>
        <v>250</v>
      </c>
      <c r="M24" s="231">
        <f t="shared" si="6"/>
        <v>250</v>
      </c>
      <c r="N24" s="231">
        <f t="shared" si="6"/>
        <v>250</v>
      </c>
      <c r="O24" s="231">
        <f t="shared" si="6"/>
        <v>250</v>
      </c>
      <c r="P24" s="231">
        <f t="shared" si="6"/>
        <v>250</v>
      </c>
      <c r="Q24" s="231">
        <f t="shared" si="6"/>
        <v>250</v>
      </c>
      <c r="R24" s="231">
        <f t="shared" si="6"/>
        <v>250</v>
      </c>
      <c r="S24" s="231">
        <f t="shared" si="6"/>
        <v>250</v>
      </c>
      <c r="T24" s="231">
        <f t="shared" si="6"/>
        <v>250</v>
      </c>
      <c r="U24" s="231"/>
    </row>
    <row r="25" spans="2:27" s="229" customFormat="1">
      <c r="B25" s="230" t="s">
        <v>395</v>
      </c>
      <c r="C25" s="231">
        <v>900</v>
      </c>
      <c r="D25" s="231">
        <v>901</v>
      </c>
      <c r="E25" s="231">
        <v>902</v>
      </c>
      <c r="F25" s="231">
        <v>903</v>
      </c>
      <c r="G25" s="231">
        <v>904</v>
      </c>
      <c r="H25" s="231">
        <v>905</v>
      </c>
      <c r="I25" s="231">
        <v>906</v>
      </c>
      <c r="J25" s="231">
        <v>907</v>
      </c>
      <c r="K25" s="231">
        <v>908</v>
      </c>
      <c r="L25" s="231">
        <v>909</v>
      </c>
      <c r="M25" s="231">
        <v>910</v>
      </c>
      <c r="N25" s="231">
        <v>911</v>
      </c>
      <c r="O25" s="231">
        <v>912</v>
      </c>
      <c r="P25" s="231">
        <v>913</v>
      </c>
      <c r="Q25" s="231">
        <v>914</v>
      </c>
      <c r="R25" s="231">
        <v>915</v>
      </c>
      <c r="S25" s="231">
        <v>916</v>
      </c>
      <c r="T25" s="231">
        <v>917</v>
      </c>
      <c r="U25" s="231"/>
    </row>
    <row r="26" spans="2:27" s="226" customFormat="1">
      <c r="B26" s="232" t="s">
        <v>396</v>
      </c>
      <c r="C26" s="228">
        <f>C27*C28*C29</f>
        <v>300000</v>
      </c>
      <c r="D26" s="228">
        <f t="shared" ref="D26:T26" si="7">D27*D28*D29</f>
        <v>300000</v>
      </c>
      <c r="E26" s="228">
        <f t="shared" si="7"/>
        <v>300000</v>
      </c>
      <c r="F26" s="228">
        <f t="shared" si="7"/>
        <v>300000</v>
      </c>
      <c r="G26" s="228">
        <f t="shared" si="7"/>
        <v>300000</v>
      </c>
      <c r="H26" s="228">
        <f t="shared" si="7"/>
        <v>300000</v>
      </c>
      <c r="I26" s="228">
        <f t="shared" si="7"/>
        <v>300000</v>
      </c>
      <c r="J26" s="228">
        <f t="shared" si="7"/>
        <v>300000</v>
      </c>
      <c r="K26" s="228">
        <f t="shared" si="7"/>
        <v>300000</v>
      </c>
      <c r="L26" s="228">
        <f t="shared" si="7"/>
        <v>300000</v>
      </c>
      <c r="M26" s="228">
        <f t="shared" si="7"/>
        <v>300000</v>
      </c>
      <c r="N26" s="228">
        <f t="shared" si="7"/>
        <v>300000</v>
      </c>
      <c r="O26" s="228">
        <f t="shared" si="7"/>
        <v>300000</v>
      </c>
      <c r="P26" s="228">
        <f t="shared" si="7"/>
        <v>300000</v>
      </c>
      <c r="Q26" s="228">
        <f t="shared" si="7"/>
        <v>300000</v>
      </c>
      <c r="R26" s="228">
        <f t="shared" si="7"/>
        <v>300000</v>
      </c>
      <c r="S26" s="228">
        <f t="shared" si="7"/>
        <v>300000</v>
      </c>
      <c r="T26" s="228">
        <f t="shared" si="7"/>
        <v>300000</v>
      </c>
      <c r="U26" s="228"/>
    </row>
    <row r="27" spans="2:27" s="229" customFormat="1" ht="15.75">
      <c r="B27" s="230" t="s">
        <v>397</v>
      </c>
      <c r="C27" s="231">
        <v>2</v>
      </c>
      <c r="D27" s="231">
        <v>2</v>
      </c>
      <c r="E27" s="231">
        <v>2</v>
      </c>
      <c r="F27" s="231">
        <v>2</v>
      </c>
      <c r="G27" s="231">
        <v>2</v>
      </c>
      <c r="H27" s="231">
        <v>2</v>
      </c>
      <c r="I27" s="231">
        <v>2</v>
      </c>
      <c r="J27" s="231">
        <v>2</v>
      </c>
      <c r="K27" s="231">
        <v>2</v>
      </c>
      <c r="L27" s="231">
        <v>2</v>
      </c>
      <c r="M27" s="231">
        <v>2</v>
      </c>
      <c r="N27" s="231">
        <v>2</v>
      </c>
      <c r="O27" s="231">
        <v>2</v>
      </c>
      <c r="P27" s="231">
        <v>2</v>
      </c>
      <c r="Q27" s="231">
        <v>2</v>
      </c>
      <c r="R27" s="231">
        <v>2</v>
      </c>
      <c r="S27" s="231">
        <v>2</v>
      </c>
      <c r="T27" s="231">
        <v>2</v>
      </c>
      <c r="U27" s="231"/>
      <c r="V27" s="233" t="s">
        <v>398</v>
      </c>
    </row>
    <row r="28" spans="2:27" s="229" customFormat="1">
      <c r="B28" s="230" t="s">
        <v>399</v>
      </c>
      <c r="C28" s="231">
        <v>3</v>
      </c>
      <c r="D28" s="231">
        <v>3</v>
      </c>
      <c r="E28" s="231">
        <v>3</v>
      </c>
      <c r="F28" s="231">
        <v>3</v>
      </c>
      <c r="G28" s="231">
        <v>3</v>
      </c>
      <c r="H28" s="231">
        <v>3</v>
      </c>
      <c r="I28" s="231">
        <v>3</v>
      </c>
      <c r="J28" s="231">
        <v>3</v>
      </c>
      <c r="K28" s="231">
        <v>3</v>
      </c>
      <c r="L28" s="231">
        <v>3</v>
      </c>
      <c r="M28" s="231">
        <v>3</v>
      </c>
      <c r="N28" s="231">
        <v>3</v>
      </c>
      <c r="O28" s="231">
        <v>3</v>
      </c>
      <c r="P28" s="231">
        <v>3</v>
      </c>
      <c r="Q28" s="231">
        <v>3</v>
      </c>
      <c r="R28" s="231">
        <v>3</v>
      </c>
      <c r="S28" s="231">
        <v>3</v>
      </c>
      <c r="T28" s="231">
        <v>3</v>
      </c>
      <c r="U28" s="231"/>
    </row>
    <row r="29" spans="2:27" s="229" customFormat="1">
      <c r="B29" s="230" t="s">
        <v>400</v>
      </c>
      <c r="C29" s="231">
        <v>50000</v>
      </c>
      <c r="D29" s="231">
        <v>50000</v>
      </c>
      <c r="E29" s="231">
        <v>50000</v>
      </c>
      <c r="F29" s="231">
        <v>50000</v>
      </c>
      <c r="G29" s="231">
        <v>50000</v>
      </c>
      <c r="H29" s="231">
        <v>50000</v>
      </c>
      <c r="I29" s="231">
        <v>50000</v>
      </c>
      <c r="J29" s="231">
        <v>50000</v>
      </c>
      <c r="K29" s="231">
        <v>50000</v>
      </c>
      <c r="L29" s="231">
        <v>50000</v>
      </c>
      <c r="M29" s="231">
        <v>50000</v>
      </c>
      <c r="N29" s="231">
        <v>50000</v>
      </c>
      <c r="O29" s="231">
        <v>50000</v>
      </c>
      <c r="P29" s="231">
        <v>50000</v>
      </c>
      <c r="Q29" s="231">
        <v>50000</v>
      </c>
      <c r="R29" s="231">
        <v>50000</v>
      </c>
      <c r="S29" s="231">
        <v>50000</v>
      </c>
      <c r="T29" s="231">
        <v>50000</v>
      </c>
      <c r="U29" s="231"/>
    </row>
    <row r="30" spans="2:27">
      <c r="B30" s="234" t="s">
        <v>401</v>
      </c>
      <c r="C30" s="223">
        <f>C31*C32</f>
        <v>150000</v>
      </c>
      <c r="D30" s="223">
        <f t="shared" ref="D30:T30" si="8">D31*D32</f>
        <v>150000</v>
      </c>
      <c r="E30" s="223">
        <f t="shared" si="8"/>
        <v>150000</v>
      </c>
      <c r="F30" s="223">
        <f t="shared" si="8"/>
        <v>150000</v>
      </c>
      <c r="G30" s="223">
        <f t="shared" si="8"/>
        <v>150000</v>
      </c>
      <c r="H30" s="223">
        <f t="shared" si="8"/>
        <v>150000</v>
      </c>
      <c r="I30" s="223">
        <f t="shared" si="8"/>
        <v>150000</v>
      </c>
      <c r="J30" s="223">
        <f t="shared" si="8"/>
        <v>150000</v>
      </c>
      <c r="K30" s="223">
        <f t="shared" si="8"/>
        <v>150000</v>
      </c>
      <c r="L30" s="223">
        <f t="shared" si="8"/>
        <v>150000</v>
      </c>
      <c r="M30" s="223">
        <f t="shared" si="8"/>
        <v>150000</v>
      </c>
      <c r="N30" s="223">
        <f t="shared" si="8"/>
        <v>150000</v>
      </c>
      <c r="O30" s="223">
        <f t="shared" si="8"/>
        <v>150000</v>
      </c>
      <c r="P30" s="223">
        <f t="shared" si="8"/>
        <v>150000</v>
      </c>
      <c r="Q30" s="223">
        <f t="shared" si="8"/>
        <v>150000</v>
      </c>
      <c r="R30" s="223">
        <f t="shared" si="8"/>
        <v>150000</v>
      </c>
      <c r="S30" s="223">
        <f t="shared" si="8"/>
        <v>150000</v>
      </c>
      <c r="T30" s="223">
        <f t="shared" si="8"/>
        <v>150000</v>
      </c>
      <c r="U30" s="223"/>
    </row>
    <row r="31" spans="2:27" s="229" customFormat="1" ht="43.5">
      <c r="B31" s="230" t="s">
        <v>402</v>
      </c>
      <c r="C31" s="231">
        <v>3</v>
      </c>
      <c r="D31" s="231">
        <v>3</v>
      </c>
      <c r="E31" s="231">
        <v>3</v>
      </c>
      <c r="F31" s="231">
        <v>3</v>
      </c>
      <c r="G31" s="231">
        <v>3</v>
      </c>
      <c r="H31" s="231">
        <v>3</v>
      </c>
      <c r="I31" s="231">
        <v>3</v>
      </c>
      <c r="J31" s="231">
        <v>3</v>
      </c>
      <c r="K31" s="231">
        <v>3</v>
      </c>
      <c r="L31" s="231">
        <v>3</v>
      </c>
      <c r="M31" s="231">
        <v>3</v>
      </c>
      <c r="N31" s="231">
        <v>3</v>
      </c>
      <c r="O31" s="231">
        <v>3</v>
      </c>
      <c r="P31" s="231">
        <v>3</v>
      </c>
      <c r="Q31" s="231">
        <v>3</v>
      </c>
      <c r="R31" s="231">
        <v>3</v>
      </c>
      <c r="S31" s="231">
        <v>3</v>
      </c>
      <c r="T31" s="231">
        <v>3</v>
      </c>
      <c r="U31" s="231"/>
      <c r="X31" s="235" t="s">
        <v>403</v>
      </c>
      <c r="Y31" s="236" t="s">
        <v>404</v>
      </c>
      <c r="Z31" s="237" t="s">
        <v>405</v>
      </c>
      <c r="AA31" s="229" t="s">
        <v>406</v>
      </c>
    </row>
    <row r="32" spans="2:27" s="229" customFormat="1">
      <c r="B32" s="230" t="s">
        <v>407</v>
      </c>
      <c r="C32" s="231">
        <v>50000</v>
      </c>
      <c r="D32" s="231">
        <v>50000</v>
      </c>
      <c r="E32" s="231">
        <v>50000</v>
      </c>
      <c r="F32" s="231">
        <v>50000</v>
      </c>
      <c r="G32" s="231">
        <v>50000</v>
      </c>
      <c r="H32" s="231">
        <v>50000</v>
      </c>
      <c r="I32" s="231">
        <v>50000</v>
      </c>
      <c r="J32" s="231">
        <v>50000</v>
      </c>
      <c r="K32" s="231">
        <v>50000</v>
      </c>
      <c r="L32" s="231">
        <v>50000</v>
      </c>
      <c r="M32" s="231">
        <v>50000</v>
      </c>
      <c r="N32" s="231">
        <v>50000</v>
      </c>
      <c r="O32" s="231">
        <v>50000</v>
      </c>
      <c r="P32" s="231">
        <v>50000</v>
      </c>
      <c r="Q32" s="231">
        <v>50000</v>
      </c>
      <c r="R32" s="231">
        <v>50000</v>
      </c>
      <c r="S32" s="231">
        <v>50000</v>
      </c>
      <c r="T32" s="231">
        <v>50000</v>
      </c>
      <c r="U32" s="231"/>
    </row>
    <row r="33" spans="1:21" s="229" customFormat="1">
      <c r="B33" s="230" t="s">
        <v>408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</row>
    <row r="34" spans="1:21">
      <c r="B34" s="159" t="s">
        <v>409</v>
      </c>
      <c r="C34" s="223">
        <f>C35*C36</f>
        <v>300000</v>
      </c>
      <c r="D34" s="223">
        <f t="shared" ref="D34:T34" si="9">D35*D36</f>
        <v>300000</v>
      </c>
      <c r="E34" s="223">
        <f t="shared" si="9"/>
        <v>300000</v>
      </c>
      <c r="F34" s="223">
        <f t="shared" si="9"/>
        <v>300000</v>
      </c>
      <c r="G34" s="223">
        <f t="shared" si="9"/>
        <v>300000</v>
      </c>
      <c r="H34" s="223">
        <f t="shared" si="9"/>
        <v>300000</v>
      </c>
      <c r="I34" s="223">
        <f t="shared" si="9"/>
        <v>300000</v>
      </c>
      <c r="J34" s="223">
        <f t="shared" si="9"/>
        <v>300000</v>
      </c>
      <c r="K34" s="223">
        <f t="shared" si="9"/>
        <v>300000</v>
      </c>
      <c r="L34" s="223">
        <f t="shared" si="9"/>
        <v>300000</v>
      </c>
      <c r="M34" s="223">
        <f t="shared" si="9"/>
        <v>300000</v>
      </c>
      <c r="N34" s="223">
        <f t="shared" si="9"/>
        <v>300000</v>
      </c>
      <c r="O34" s="223">
        <f t="shared" si="9"/>
        <v>300000</v>
      </c>
      <c r="P34" s="223">
        <f t="shared" si="9"/>
        <v>300000</v>
      </c>
      <c r="Q34" s="223">
        <f t="shared" si="9"/>
        <v>300000</v>
      </c>
      <c r="R34" s="223">
        <f t="shared" si="9"/>
        <v>300000</v>
      </c>
      <c r="S34" s="223">
        <f t="shared" si="9"/>
        <v>300000</v>
      </c>
      <c r="T34" s="223">
        <f t="shared" si="9"/>
        <v>300000</v>
      </c>
      <c r="U34" s="223"/>
    </row>
    <row r="35" spans="1:21" s="229" customFormat="1">
      <c r="B35" s="230" t="s">
        <v>399</v>
      </c>
      <c r="C35" s="231">
        <v>3</v>
      </c>
      <c r="D35" s="231">
        <v>3</v>
      </c>
      <c r="E35" s="231">
        <v>3</v>
      </c>
      <c r="F35" s="231">
        <v>3</v>
      </c>
      <c r="G35" s="231">
        <v>3</v>
      </c>
      <c r="H35" s="231">
        <v>3</v>
      </c>
      <c r="I35" s="231">
        <v>3</v>
      </c>
      <c r="J35" s="231">
        <v>3</v>
      </c>
      <c r="K35" s="231">
        <v>3</v>
      </c>
      <c r="L35" s="231">
        <v>3</v>
      </c>
      <c r="M35" s="231">
        <v>3</v>
      </c>
      <c r="N35" s="231">
        <v>3</v>
      </c>
      <c r="O35" s="231">
        <v>3</v>
      </c>
      <c r="P35" s="231">
        <v>3</v>
      </c>
      <c r="Q35" s="231">
        <v>3</v>
      </c>
      <c r="R35" s="231">
        <v>3</v>
      </c>
      <c r="S35" s="231">
        <v>3</v>
      </c>
      <c r="T35" s="231">
        <v>3</v>
      </c>
      <c r="U35" s="231"/>
    </row>
    <row r="36" spans="1:21" s="229" customFormat="1">
      <c r="B36" s="230" t="s">
        <v>400</v>
      </c>
      <c r="C36" s="231">
        <v>100000</v>
      </c>
      <c r="D36" s="231">
        <v>100000</v>
      </c>
      <c r="E36" s="231">
        <v>100000</v>
      </c>
      <c r="F36" s="231">
        <v>100000</v>
      </c>
      <c r="G36" s="231">
        <v>100000</v>
      </c>
      <c r="H36" s="231">
        <v>100000</v>
      </c>
      <c r="I36" s="231">
        <v>100000</v>
      </c>
      <c r="J36" s="231">
        <v>100000</v>
      </c>
      <c r="K36" s="231">
        <v>100000</v>
      </c>
      <c r="L36" s="231">
        <v>100000</v>
      </c>
      <c r="M36" s="231">
        <v>100000</v>
      </c>
      <c r="N36" s="231">
        <v>100000</v>
      </c>
      <c r="O36" s="231">
        <v>100000</v>
      </c>
      <c r="P36" s="231">
        <v>100000</v>
      </c>
      <c r="Q36" s="231">
        <v>100000</v>
      </c>
      <c r="R36" s="231">
        <v>100000</v>
      </c>
      <c r="S36" s="231">
        <v>100000</v>
      </c>
      <c r="T36" s="231">
        <v>100000</v>
      </c>
      <c r="U36" s="231"/>
    </row>
    <row r="37" spans="1:21">
      <c r="A37" s="238"/>
      <c r="B37" s="238" t="s">
        <v>410</v>
      </c>
      <c r="C37" s="239">
        <f>C8+C14+C19+C26+C30+C34</f>
        <v>3385000</v>
      </c>
      <c r="D37" s="239">
        <f t="shared" ref="D37:T37" si="10">D8+D14+D19+D26+D30+D34</f>
        <v>3385633.3333333335</v>
      </c>
      <c r="E37" s="239">
        <f t="shared" si="10"/>
        <v>3386266.666666667</v>
      </c>
      <c r="F37" s="239">
        <f t="shared" si="10"/>
        <v>3386900</v>
      </c>
      <c r="G37" s="239">
        <f t="shared" si="10"/>
        <v>3387533.3333333335</v>
      </c>
      <c r="H37" s="239">
        <f t="shared" si="10"/>
        <v>3388166.666666667</v>
      </c>
      <c r="I37" s="239">
        <f t="shared" si="10"/>
        <v>3388800</v>
      </c>
      <c r="J37" s="239">
        <f t="shared" si="10"/>
        <v>3389433.3333333335</v>
      </c>
      <c r="K37" s="239">
        <f t="shared" si="10"/>
        <v>3390066.666666667</v>
      </c>
      <c r="L37" s="239">
        <f t="shared" si="10"/>
        <v>3390700</v>
      </c>
      <c r="M37" s="239">
        <f t="shared" si="10"/>
        <v>3391333.3333333335</v>
      </c>
      <c r="N37" s="239">
        <f t="shared" si="10"/>
        <v>3391966.666666667</v>
      </c>
      <c r="O37" s="239">
        <f t="shared" si="10"/>
        <v>3392600</v>
      </c>
      <c r="P37" s="239">
        <f t="shared" si="10"/>
        <v>3393233.3333333335</v>
      </c>
      <c r="Q37" s="239">
        <f t="shared" si="10"/>
        <v>3393866.666666667</v>
      </c>
      <c r="R37" s="239">
        <f t="shared" si="10"/>
        <v>3394500</v>
      </c>
      <c r="S37" s="239">
        <f t="shared" si="10"/>
        <v>3395133.3333333335</v>
      </c>
      <c r="T37" s="239">
        <f t="shared" si="10"/>
        <v>3395766.666666667</v>
      </c>
      <c r="U37" s="223"/>
    </row>
    <row r="38" spans="1:21"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</row>
    <row r="39" spans="1:21">
      <c r="A39" s="240"/>
      <c r="B39" s="240" t="s">
        <v>411</v>
      </c>
      <c r="C39" s="241">
        <f t="shared" ref="C39:T39" si="11">C7-C37</f>
        <v>5990000</v>
      </c>
      <c r="D39" s="241">
        <f t="shared" si="11"/>
        <v>8589366.6666666642</v>
      </c>
      <c r="E39" s="241">
        <f t="shared" si="11"/>
        <v>5913733.333333333</v>
      </c>
      <c r="F39" s="241">
        <f t="shared" si="11"/>
        <v>5985600</v>
      </c>
      <c r="G39" s="241">
        <f t="shared" si="11"/>
        <v>5684966.666666666</v>
      </c>
      <c r="H39" s="241">
        <f t="shared" si="11"/>
        <v>5589333.333333333</v>
      </c>
      <c r="I39" s="241">
        <f t="shared" si="11"/>
        <v>5926200</v>
      </c>
      <c r="J39" s="241">
        <f t="shared" si="11"/>
        <v>6003066.666666666</v>
      </c>
      <c r="K39" s="241">
        <f t="shared" si="11"/>
        <v>6164933.333333333</v>
      </c>
      <c r="L39" s="241">
        <f t="shared" si="11"/>
        <v>6564300</v>
      </c>
      <c r="M39" s="241">
        <f t="shared" si="11"/>
        <v>10818666.666666666</v>
      </c>
      <c r="N39" s="241">
        <f t="shared" si="11"/>
        <v>7533033.3333333312</v>
      </c>
      <c r="O39" s="241">
        <f t="shared" si="11"/>
        <v>6507400</v>
      </c>
      <c r="P39" s="241">
        <f t="shared" si="11"/>
        <v>5946766.666666666</v>
      </c>
      <c r="Q39" s="241">
        <f t="shared" si="11"/>
        <v>10061133.333333332</v>
      </c>
      <c r="R39" s="241">
        <f t="shared" si="11"/>
        <v>6544889.880952375</v>
      </c>
      <c r="S39" s="241">
        <f t="shared" si="11"/>
        <v>6780720.8333333172</v>
      </c>
      <c r="T39" s="241">
        <f t="shared" si="11"/>
        <v>9766551.7857142575</v>
      </c>
      <c r="U39" s="223"/>
    </row>
    <row r="40" spans="1:21">
      <c r="A40" s="240"/>
      <c r="B40" s="240" t="s">
        <v>412</v>
      </c>
      <c r="C40" s="241">
        <f>C39/C37*100</f>
        <v>176.95716395864108</v>
      </c>
      <c r="D40" s="241">
        <f t="shared" ref="D40:T40" si="12">D39/D37*100</f>
        <v>253.70044009491076</v>
      </c>
      <c r="E40" s="241">
        <f t="shared" si="12"/>
        <v>174.63873685868407</v>
      </c>
      <c r="F40" s="241">
        <f t="shared" si="12"/>
        <v>176.72798133986831</v>
      </c>
      <c r="G40" s="241">
        <f t="shared" si="12"/>
        <v>167.82024285123882</v>
      </c>
      <c r="H40" s="241">
        <f t="shared" si="12"/>
        <v>164.9663042943578</v>
      </c>
      <c r="I40" s="241">
        <f t="shared" si="12"/>
        <v>174.87606232294615</v>
      </c>
      <c r="J40" s="241">
        <f t="shared" si="12"/>
        <v>177.11121819773214</v>
      </c>
      <c r="K40" s="241">
        <f t="shared" si="12"/>
        <v>181.8528642504572</v>
      </c>
      <c r="L40" s="241">
        <f t="shared" si="12"/>
        <v>193.59719232016988</v>
      </c>
      <c r="M40" s="241">
        <f t="shared" si="12"/>
        <v>319.0092392372714</v>
      </c>
      <c r="N40" s="241">
        <f t="shared" si="12"/>
        <v>222.08453306341448</v>
      </c>
      <c r="O40" s="241">
        <f t="shared" si="12"/>
        <v>191.81158993102636</v>
      </c>
      <c r="P40" s="241">
        <f t="shared" si="12"/>
        <v>175.25369116968082</v>
      </c>
      <c r="Q40" s="241">
        <f t="shared" si="12"/>
        <v>296.4504596527068</v>
      </c>
      <c r="R40" s="241">
        <f t="shared" si="12"/>
        <v>192.80865756230298</v>
      </c>
      <c r="S40" s="241">
        <f t="shared" si="12"/>
        <v>199.71883774814881</v>
      </c>
      <c r="T40" s="241">
        <f t="shared" si="12"/>
        <v>287.60962528975062</v>
      </c>
      <c r="U40" s="223"/>
    </row>
    <row r="41" spans="1:21">
      <c r="A41" s="222" t="s">
        <v>413</v>
      </c>
      <c r="B41" s="159" t="s">
        <v>375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</row>
    <row r="42" spans="1:21">
      <c r="B42" s="159" t="s">
        <v>376</v>
      </c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</row>
    <row r="43" spans="1:21">
      <c r="A43" s="224"/>
      <c r="B43" s="224" t="s">
        <v>377</v>
      </c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3"/>
    </row>
    <row r="44" spans="1:21">
      <c r="B44" s="226" t="s">
        <v>384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</row>
    <row r="45" spans="1:21">
      <c r="B45" s="230" t="s">
        <v>385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</row>
    <row r="46" spans="1:21">
      <c r="B46" s="230" t="s">
        <v>386</v>
      </c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</row>
    <row r="47" spans="1:21">
      <c r="B47" s="230" t="s">
        <v>387</v>
      </c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</row>
    <row r="48" spans="1:21">
      <c r="B48" s="230" t="s">
        <v>388</v>
      </c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</row>
    <row r="49" spans="2:21">
      <c r="B49" s="232" t="s">
        <v>389</v>
      </c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</row>
    <row r="50" spans="2:21">
      <c r="B50" s="230" t="s">
        <v>390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</row>
    <row r="51" spans="2:21">
      <c r="B51" s="230" t="s">
        <v>391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</row>
    <row r="52" spans="2:21">
      <c r="B52" s="230" t="s">
        <v>392</v>
      </c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</row>
    <row r="53" spans="2:21">
      <c r="B53" s="230" t="s">
        <v>393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</row>
    <row r="54" spans="2:21">
      <c r="B54" s="230" t="s">
        <v>394</v>
      </c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</row>
    <row r="55" spans="2:21">
      <c r="B55" s="230" t="s">
        <v>395</v>
      </c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</row>
    <row r="56" spans="2:21">
      <c r="B56" s="232" t="s">
        <v>396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</row>
    <row r="57" spans="2:21">
      <c r="B57" s="230" t="s">
        <v>397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</row>
    <row r="58" spans="2:21">
      <c r="B58" s="230" t="s">
        <v>399</v>
      </c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</row>
    <row r="59" spans="2:21">
      <c r="B59" s="230" t="s">
        <v>400</v>
      </c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</row>
    <row r="60" spans="2:21">
      <c r="B60" s="234" t="s">
        <v>401</v>
      </c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</row>
    <row r="61" spans="2:21">
      <c r="B61" s="230" t="s">
        <v>402</v>
      </c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</row>
    <row r="62" spans="2:21">
      <c r="B62" s="230" t="s">
        <v>407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</row>
    <row r="63" spans="2:21">
      <c r="B63" s="230" t="s">
        <v>408</v>
      </c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</row>
    <row r="64" spans="2:21">
      <c r="B64" s="159" t="s">
        <v>409</v>
      </c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</row>
    <row r="65" spans="1:21">
      <c r="B65" s="230" t="s">
        <v>399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</row>
    <row r="66" spans="1:21">
      <c r="B66" s="230" t="s">
        <v>400</v>
      </c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</row>
    <row r="67" spans="1:21">
      <c r="A67" s="238"/>
      <c r="B67" s="238" t="s">
        <v>410</v>
      </c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23"/>
    </row>
    <row r="68" spans="1:21"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</row>
    <row r="69" spans="1:21">
      <c r="A69" s="240"/>
      <c r="B69" s="240" t="s">
        <v>411</v>
      </c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  <c r="U69" s="223"/>
    </row>
    <row r="70" spans="1:21">
      <c r="A70" s="224"/>
      <c r="B70" s="224" t="s">
        <v>412</v>
      </c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3"/>
    </row>
    <row r="71" spans="1:21" ht="75">
      <c r="A71" s="242" t="s">
        <v>414</v>
      </c>
      <c r="B71" s="160" t="s">
        <v>377</v>
      </c>
      <c r="C71" s="243">
        <f>C7+C43</f>
        <v>9375000</v>
      </c>
      <c r="D71" s="243">
        <f t="shared" ref="D71:T71" si="13">D7+D43</f>
        <v>11974999.999999998</v>
      </c>
      <c r="E71" s="243">
        <f t="shared" si="13"/>
        <v>9300000</v>
      </c>
      <c r="F71" s="243">
        <f t="shared" si="13"/>
        <v>9372500</v>
      </c>
      <c r="G71" s="243">
        <f t="shared" si="13"/>
        <v>9072500</v>
      </c>
      <c r="H71" s="243">
        <f t="shared" si="13"/>
        <v>8977500</v>
      </c>
      <c r="I71" s="243">
        <f t="shared" si="13"/>
        <v>9315000</v>
      </c>
      <c r="J71" s="243">
        <f t="shared" si="13"/>
        <v>9392500</v>
      </c>
      <c r="K71" s="243">
        <f t="shared" si="13"/>
        <v>9555000</v>
      </c>
      <c r="L71" s="243">
        <f t="shared" si="13"/>
        <v>9955000</v>
      </c>
      <c r="M71" s="243">
        <f t="shared" si="13"/>
        <v>14210000</v>
      </c>
      <c r="N71" s="243">
        <f t="shared" si="13"/>
        <v>10924999.999999998</v>
      </c>
      <c r="O71" s="243">
        <f t="shared" si="13"/>
        <v>9900000</v>
      </c>
      <c r="P71" s="243">
        <f t="shared" si="13"/>
        <v>9340000</v>
      </c>
      <c r="Q71" s="243">
        <f t="shared" si="13"/>
        <v>13455000</v>
      </c>
      <c r="R71" s="243">
        <f t="shared" si="13"/>
        <v>9939389.880952375</v>
      </c>
      <c r="S71" s="243">
        <f t="shared" si="13"/>
        <v>10175854.166666651</v>
      </c>
      <c r="T71" s="243">
        <f t="shared" si="13"/>
        <v>13162318.452380925</v>
      </c>
      <c r="U71" s="223"/>
    </row>
    <row r="72" spans="1:21">
      <c r="B72" s="244" t="s">
        <v>410</v>
      </c>
      <c r="C72" s="223">
        <f>C37+C67</f>
        <v>3385000</v>
      </c>
      <c r="D72" s="223">
        <f t="shared" ref="D72:T72" si="14">D37+D67</f>
        <v>3385633.3333333335</v>
      </c>
      <c r="E72" s="223">
        <f t="shared" si="14"/>
        <v>3386266.666666667</v>
      </c>
      <c r="F72" s="223">
        <f t="shared" si="14"/>
        <v>3386900</v>
      </c>
      <c r="G72" s="223">
        <f t="shared" si="14"/>
        <v>3387533.3333333335</v>
      </c>
      <c r="H72" s="223">
        <f t="shared" si="14"/>
        <v>3388166.666666667</v>
      </c>
      <c r="I72" s="223">
        <f t="shared" si="14"/>
        <v>3388800</v>
      </c>
      <c r="J72" s="223">
        <f t="shared" si="14"/>
        <v>3389433.3333333335</v>
      </c>
      <c r="K72" s="223">
        <f t="shared" si="14"/>
        <v>3390066.666666667</v>
      </c>
      <c r="L72" s="223">
        <f t="shared" si="14"/>
        <v>3390700</v>
      </c>
      <c r="M72" s="223">
        <f t="shared" si="14"/>
        <v>3391333.3333333335</v>
      </c>
      <c r="N72" s="223">
        <f t="shared" si="14"/>
        <v>3391966.666666667</v>
      </c>
      <c r="O72" s="223">
        <f t="shared" si="14"/>
        <v>3392600</v>
      </c>
      <c r="P72" s="223">
        <f t="shared" si="14"/>
        <v>3393233.3333333335</v>
      </c>
      <c r="Q72" s="223">
        <f t="shared" si="14"/>
        <v>3393866.666666667</v>
      </c>
      <c r="R72" s="223">
        <f t="shared" si="14"/>
        <v>3394500</v>
      </c>
      <c r="S72" s="223">
        <f t="shared" si="14"/>
        <v>3395133.3333333335</v>
      </c>
      <c r="T72" s="223">
        <f t="shared" si="14"/>
        <v>3395766.666666667</v>
      </c>
      <c r="U72" s="223"/>
    </row>
    <row r="73" spans="1:21">
      <c r="B73" s="244" t="s">
        <v>411</v>
      </c>
      <c r="C73" s="223">
        <f>C39+C69</f>
        <v>5990000</v>
      </c>
      <c r="D73" s="223">
        <f t="shared" ref="D73:T73" si="15">D39+D69</f>
        <v>8589366.6666666642</v>
      </c>
      <c r="E73" s="223">
        <f t="shared" si="15"/>
        <v>5913733.333333333</v>
      </c>
      <c r="F73" s="223">
        <f t="shared" si="15"/>
        <v>5985600</v>
      </c>
      <c r="G73" s="223">
        <f t="shared" si="15"/>
        <v>5684966.666666666</v>
      </c>
      <c r="H73" s="223">
        <f t="shared" si="15"/>
        <v>5589333.333333333</v>
      </c>
      <c r="I73" s="223">
        <f t="shared" si="15"/>
        <v>5926200</v>
      </c>
      <c r="J73" s="223">
        <f t="shared" si="15"/>
        <v>6003066.666666666</v>
      </c>
      <c r="K73" s="223">
        <f t="shared" si="15"/>
        <v>6164933.333333333</v>
      </c>
      <c r="L73" s="223">
        <f t="shared" si="15"/>
        <v>6564300</v>
      </c>
      <c r="M73" s="223">
        <f t="shared" si="15"/>
        <v>10818666.666666666</v>
      </c>
      <c r="N73" s="223">
        <f t="shared" si="15"/>
        <v>7533033.3333333312</v>
      </c>
      <c r="O73" s="223">
        <f t="shared" si="15"/>
        <v>6507400</v>
      </c>
      <c r="P73" s="223">
        <f t="shared" si="15"/>
        <v>5946766.666666666</v>
      </c>
      <c r="Q73" s="223">
        <f t="shared" si="15"/>
        <v>10061133.333333332</v>
      </c>
      <c r="R73" s="223">
        <f t="shared" si="15"/>
        <v>6544889.880952375</v>
      </c>
      <c r="S73" s="223">
        <f t="shared" si="15"/>
        <v>6780720.8333333172</v>
      </c>
      <c r="T73" s="223">
        <f t="shared" si="15"/>
        <v>9766551.7857142575</v>
      </c>
      <c r="U73" s="223"/>
    </row>
    <row r="74" spans="1:21">
      <c r="B74" s="244" t="s">
        <v>412</v>
      </c>
      <c r="C74" s="223">
        <f>C73/C72*100</f>
        <v>176.95716395864108</v>
      </c>
      <c r="D74" s="223">
        <f t="shared" ref="D74:T74" si="16">D73/D72*100</f>
        <v>253.70044009491076</v>
      </c>
      <c r="E74" s="223">
        <f t="shared" si="16"/>
        <v>174.63873685868407</v>
      </c>
      <c r="F74" s="223">
        <f t="shared" si="16"/>
        <v>176.72798133986831</v>
      </c>
      <c r="G74" s="223">
        <f t="shared" si="16"/>
        <v>167.82024285123882</v>
      </c>
      <c r="H74" s="223">
        <f t="shared" si="16"/>
        <v>164.9663042943578</v>
      </c>
      <c r="I74" s="223">
        <f t="shared" si="16"/>
        <v>174.87606232294615</v>
      </c>
      <c r="J74" s="223">
        <f t="shared" si="16"/>
        <v>177.11121819773214</v>
      </c>
      <c r="K74" s="223">
        <f t="shared" si="16"/>
        <v>181.8528642504572</v>
      </c>
      <c r="L74" s="223">
        <f t="shared" si="16"/>
        <v>193.59719232016988</v>
      </c>
      <c r="M74" s="223">
        <f t="shared" si="16"/>
        <v>319.0092392372714</v>
      </c>
      <c r="N74" s="223">
        <f t="shared" si="16"/>
        <v>222.08453306341448</v>
      </c>
      <c r="O74" s="223">
        <f t="shared" si="16"/>
        <v>191.81158993102636</v>
      </c>
      <c r="P74" s="223">
        <f t="shared" si="16"/>
        <v>175.25369116968082</v>
      </c>
      <c r="Q74" s="223">
        <f t="shared" si="16"/>
        <v>296.4504596527068</v>
      </c>
      <c r="R74" s="223">
        <f t="shared" si="16"/>
        <v>192.80865756230298</v>
      </c>
      <c r="S74" s="223">
        <f t="shared" si="16"/>
        <v>199.71883774814881</v>
      </c>
      <c r="T74" s="223">
        <f t="shared" si="16"/>
        <v>287.60962528975062</v>
      </c>
      <c r="U74" s="223"/>
    </row>
    <row r="75" spans="1:21"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</row>
    <row r="76" spans="1:21"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</row>
    <row r="77" spans="1:21"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</row>
    <row r="78" spans="1:21"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</row>
    <row r="79" spans="1:21"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</row>
    <row r="80" spans="1:21">
      <c r="A80" s="159" t="s">
        <v>415</v>
      </c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</row>
    <row r="82" spans="1:6">
      <c r="A82" s="245"/>
      <c r="B82" s="246" t="s">
        <v>416</v>
      </c>
      <c r="C82" s="246" t="s">
        <v>417</v>
      </c>
      <c r="D82" s="246" t="s">
        <v>418</v>
      </c>
      <c r="E82" s="246" t="s">
        <v>419</v>
      </c>
      <c r="F82" s="246" t="s">
        <v>420</v>
      </c>
    </row>
    <row r="83" spans="1:6">
      <c r="A83" s="159" t="s">
        <v>421</v>
      </c>
      <c r="B83" s="247">
        <v>2</v>
      </c>
      <c r="C83" s="247">
        <v>3</v>
      </c>
      <c r="D83" s="247">
        <v>50000</v>
      </c>
      <c r="E83" s="247">
        <f>B83*C83*D83</f>
        <v>300000</v>
      </c>
      <c r="F83" s="247">
        <f>E83/0.6</f>
        <v>500000</v>
      </c>
    </row>
    <row r="84" spans="1:6">
      <c r="A84" s="159" t="s">
        <v>422</v>
      </c>
      <c r="B84" s="247" t="s">
        <v>423</v>
      </c>
      <c r="C84" s="247" t="s">
        <v>424</v>
      </c>
      <c r="D84" s="247">
        <v>50000</v>
      </c>
      <c r="E84" s="247">
        <f>3*D84</f>
        <v>150000</v>
      </c>
      <c r="F84" s="247">
        <f>E84/0.6</f>
        <v>250000</v>
      </c>
    </row>
    <row r="85" spans="1:6">
      <c r="A85" s="159" t="s">
        <v>425</v>
      </c>
      <c r="B85" s="247">
        <v>1</v>
      </c>
      <c r="C85" s="247">
        <v>3</v>
      </c>
      <c r="D85" s="247">
        <v>100000</v>
      </c>
      <c r="E85" s="247">
        <f>B85*C85*D85</f>
        <v>300000</v>
      </c>
      <c r="F85" s="247">
        <f>E85/0.6</f>
        <v>500000</v>
      </c>
    </row>
    <row r="86" spans="1:6">
      <c r="A86" s="234" t="s">
        <v>426</v>
      </c>
      <c r="B86" s="247">
        <v>30</v>
      </c>
      <c r="C86" s="247"/>
      <c r="D86" s="247">
        <v>900</v>
      </c>
      <c r="E86" s="247">
        <f>B86*D86</f>
        <v>27000</v>
      </c>
      <c r="F86" s="247">
        <f t="shared" ref="F86:F88" si="17">E86/0.6</f>
        <v>45000</v>
      </c>
    </row>
    <row r="87" spans="1:6">
      <c r="A87" s="234" t="s">
        <v>427</v>
      </c>
      <c r="B87" s="247">
        <v>200</v>
      </c>
      <c r="C87" s="247"/>
      <c r="D87" s="247">
        <v>1200</v>
      </c>
      <c r="E87" s="247">
        <f>B87*D87</f>
        <v>240000</v>
      </c>
      <c r="F87" s="247">
        <f t="shared" si="17"/>
        <v>400000</v>
      </c>
    </row>
    <row r="88" spans="1:6">
      <c r="A88" s="234" t="s">
        <v>428</v>
      </c>
      <c r="B88" s="247">
        <v>150</v>
      </c>
      <c r="C88" s="247"/>
      <c r="D88" s="247">
        <v>900</v>
      </c>
      <c r="E88" s="247">
        <f>B88*D88</f>
        <v>135000</v>
      </c>
      <c r="F88" s="247">
        <f t="shared" si="17"/>
        <v>225000</v>
      </c>
    </row>
    <row r="95" spans="1:6">
      <c r="B95" s="248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9"/>
  <sheetViews>
    <sheetView topLeftCell="A126" workbookViewId="0">
      <selection activeCell="A12" sqref="A12:E169"/>
    </sheetView>
  </sheetViews>
  <sheetFormatPr defaultRowHeight="12.75"/>
  <cols>
    <col min="1" max="1" width="14.140625" customWidth="1"/>
    <col min="3" max="3" width="14.85546875" customWidth="1"/>
    <col min="5" max="5" width="10.140625" customWidth="1"/>
    <col min="7" max="7" width="14.42578125" customWidth="1"/>
  </cols>
  <sheetData>
    <row r="1" spans="1:8">
      <c r="A1" s="351" t="s">
        <v>283</v>
      </c>
      <c r="B1" s="1"/>
      <c r="D1" s="418"/>
      <c r="E1" s="419"/>
      <c r="F1" s="419"/>
      <c r="G1" s="419"/>
      <c r="H1" s="419"/>
    </row>
    <row r="2" spans="1:8" s="99" customFormat="1">
      <c r="A2" s="98" t="s">
        <v>255</v>
      </c>
      <c r="D2" s="100" t="s">
        <v>256</v>
      </c>
      <c r="E2" s="100"/>
      <c r="F2" s="100"/>
      <c r="G2" s="100"/>
      <c r="H2" s="100"/>
    </row>
    <row r="3" spans="1:8" s="99" customFormat="1">
      <c r="D3" s="101"/>
      <c r="E3" s="101"/>
      <c r="F3" s="101"/>
      <c r="G3" s="101"/>
      <c r="H3" s="101"/>
    </row>
    <row r="4" spans="1:8" s="99" customFormat="1"/>
    <row r="5" spans="1:8" s="99" customFormat="1">
      <c r="A5" s="100" t="s">
        <v>257</v>
      </c>
      <c r="B5" s="103"/>
      <c r="C5" s="103"/>
      <c r="D5" s="100" t="s">
        <v>259</v>
      </c>
      <c r="F5" s="100" t="s">
        <v>261</v>
      </c>
    </row>
    <row r="6" spans="1:8">
      <c r="A6" s="2"/>
      <c r="B6" s="2"/>
      <c r="G6" s="205" t="s">
        <v>361</v>
      </c>
      <c r="H6" s="205" t="s">
        <v>362</v>
      </c>
    </row>
    <row r="7" spans="1:8">
      <c r="A7" s="1" t="s">
        <v>284</v>
      </c>
      <c r="B7" s="209" t="s">
        <v>363</v>
      </c>
      <c r="D7" s="4" t="s">
        <v>285</v>
      </c>
      <c r="F7" s="1"/>
      <c r="G7" s="206">
        <v>60.689839999999997</v>
      </c>
      <c r="H7" s="206">
        <v>41.53389</v>
      </c>
    </row>
    <row r="9" spans="1:8">
      <c r="A9" s="415" t="s">
        <v>232</v>
      </c>
      <c r="B9" s="420" t="s">
        <v>233</v>
      </c>
      <c r="C9" s="420"/>
      <c r="D9" s="420"/>
      <c r="E9" s="417" t="s">
        <v>366</v>
      </c>
      <c r="F9" s="417" t="s">
        <v>237</v>
      </c>
      <c r="G9" s="417" t="s">
        <v>238</v>
      </c>
      <c r="H9" s="421" t="s">
        <v>239</v>
      </c>
    </row>
    <row r="10" spans="1:8" ht="48" customHeight="1">
      <c r="A10" s="416"/>
      <c r="B10" s="3" t="s">
        <v>234</v>
      </c>
      <c r="C10" s="3" t="s">
        <v>235</v>
      </c>
      <c r="D10" s="3" t="s">
        <v>236</v>
      </c>
      <c r="E10" s="417"/>
      <c r="F10" s="417"/>
      <c r="G10" s="417"/>
      <c r="H10" s="422"/>
    </row>
    <row r="11" spans="1:8" ht="14.25">
      <c r="A11" s="416"/>
      <c r="B11" s="207" t="s">
        <v>1</v>
      </c>
      <c r="C11" s="207" t="s">
        <v>1</v>
      </c>
      <c r="D11" s="207" t="s">
        <v>1</v>
      </c>
      <c r="E11" s="3" t="s">
        <v>0</v>
      </c>
      <c r="F11" s="3" t="s">
        <v>240</v>
      </c>
      <c r="G11" s="3" t="s">
        <v>365</v>
      </c>
      <c r="H11" s="3" t="s">
        <v>123</v>
      </c>
    </row>
    <row r="12" spans="1:8" ht="15">
      <c r="A12" s="32">
        <v>42198</v>
      </c>
      <c r="B12" s="208">
        <v>20.399999999999999</v>
      </c>
      <c r="C12" s="208">
        <v>40.6</v>
      </c>
      <c r="D12" s="208">
        <v>30.5</v>
      </c>
      <c r="E12" s="208">
        <v>58</v>
      </c>
      <c r="F12" s="208">
        <v>0.3</v>
      </c>
      <c r="G12" s="26">
        <v>430</v>
      </c>
      <c r="H12" s="208">
        <v>0</v>
      </c>
    </row>
    <row r="13" spans="1:8" ht="15">
      <c r="A13" s="32">
        <f>A12+1</f>
        <v>42199</v>
      </c>
      <c r="B13" s="208">
        <v>22.4</v>
      </c>
      <c r="C13" s="208">
        <v>41.5</v>
      </c>
      <c r="D13" s="208">
        <v>31.95</v>
      </c>
      <c r="E13" s="208">
        <v>47.7</v>
      </c>
      <c r="F13" s="208">
        <v>0.7</v>
      </c>
      <c r="G13" s="26">
        <v>341</v>
      </c>
      <c r="H13" s="208">
        <v>0</v>
      </c>
    </row>
    <row r="14" spans="1:8" ht="15">
      <c r="A14" s="32">
        <f t="shared" ref="A14:A77" si="0">A13+1</f>
        <v>42200</v>
      </c>
      <c r="B14" s="208">
        <v>25.5</v>
      </c>
      <c r="C14" s="208">
        <v>40.9</v>
      </c>
      <c r="D14" s="208">
        <v>33.200000000000003</v>
      </c>
      <c r="E14" s="208">
        <v>44.4</v>
      </c>
      <c r="F14" s="208">
        <v>0.9</v>
      </c>
      <c r="G14" s="26">
        <v>337</v>
      </c>
      <c r="H14" s="208">
        <v>0</v>
      </c>
    </row>
    <row r="15" spans="1:8" ht="15">
      <c r="A15" s="32">
        <f t="shared" si="0"/>
        <v>42201</v>
      </c>
      <c r="B15" s="208">
        <v>22.4</v>
      </c>
      <c r="C15" s="208">
        <v>40.9</v>
      </c>
      <c r="D15" s="208">
        <v>31.65</v>
      </c>
      <c r="E15" s="208">
        <v>48.5</v>
      </c>
      <c r="F15" s="208">
        <v>0.5</v>
      </c>
      <c r="G15" s="26">
        <v>335</v>
      </c>
      <c r="H15" s="208">
        <v>0</v>
      </c>
    </row>
    <row r="16" spans="1:8" ht="15">
      <c r="A16" s="32">
        <f t="shared" si="0"/>
        <v>42202</v>
      </c>
      <c r="B16" s="208">
        <v>26</v>
      </c>
      <c r="C16" s="208">
        <v>36.5</v>
      </c>
      <c r="D16" s="208">
        <v>31.25</v>
      </c>
      <c r="E16" s="208">
        <v>45.7</v>
      </c>
      <c r="F16" s="208">
        <v>2</v>
      </c>
      <c r="G16" s="26">
        <v>321</v>
      </c>
      <c r="H16" s="208">
        <v>0</v>
      </c>
    </row>
    <row r="17" spans="1:8" ht="15">
      <c r="A17" s="32">
        <f t="shared" si="0"/>
        <v>42203</v>
      </c>
      <c r="B17" s="208">
        <v>22</v>
      </c>
      <c r="C17" s="208">
        <v>31.8</v>
      </c>
      <c r="D17" s="208">
        <v>26.9</v>
      </c>
      <c r="E17" s="208">
        <v>53.5</v>
      </c>
      <c r="F17" s="208">
        <v>2.1</v>
      </c>
      <c r="G17" s="26">
        <v>297</v>
      </c>
      <c r="H17" s="208">
        <v>0</v>
      </c>
    </row>
    <row r="18" spans="1:8" ht="15">
      <c r="A18" s="32">
        <f t="shared" si="0"/>
        <v>42204</v>
      </c>
      <c r="B18" s="208">
        <v>19</v>
      </c>
      <c r="C18" s="208">
        <v>32.799999999999997</v>
      </c>
      <c r="D18" s="208">
        <v>25.9</v>
      </c>
      <c r="E18" s="208">
        <v>53.1</v>
      </c>
      <c r="F18" s="208">
        <v>1.1000000000000001</v>
      </c>
      <c r="G18" s="26">
        <v>303</v>
      </c>
      <c r="H18" s="208">
        <v>0</v>
      </c>
    </row>
    <row r="19" spans="1:8" ht="15">
      <c r="A19" s="32">
        <f t="shared" si="0"/>
        <v>42205</v>
      </c>
      <c r="B19" s="208">
        <v>18</v>
      </c>
      <c r="C19" s="208">
        <v>26</v>
      </c>
      <c r="D19" s="208">
        <v>22</v>
      </c>
      <c r="E19" s="208">
        <v>58.1</v>
      </c>
      <c r="F19" s="208">
        <v>1.8</v>
      </c>
      <c r="G19" s="26">
        <v>153</v>
      </c>
      <c r="H19" s="208">
        <v>0</v>
      </c>
    </row>
    <row r="20" spans="1:8" ht="15">
      <c r="A20" s="32">
        <f t="shared" si="0"/>
        <v>42206</v>
      </c>
      <c r="B20" s="208">
        <v>17.399999999999999</v>
      </c>
      <c r="C20" s="208">
        <v>29.3</v>
      </c>
      <c r="D20" s="208">
        <v>23.35</v>
      </c>
      <c r="E20" s="208">
        <v>63</v>
      </c>
      <c r="F20" s="208">
        <v>1.3</v>
      </c>
      <c r="G20" s="26">
        <v>319</v>
      </c>
      <c r="H20" s="208">
        <v>0</v>
      </c>
    </row>
    <row r="21" spans="1:8" ht="15">
      <c r="A21" s="32">
        <f t="shared" si="0"/>
        <v>42207</v>
      </c>
      <c r="B21" s="208">
        <v>16.100000000000001</v>
      </c>
      <c r="C21" s="208">
        <v>33.1</v>
      </c>
      <c r="D21" s="208">
        <v>24.6</v>
      </c>
      <c r="E21" s="208">
        <v>61.4</v>
      </c>
      <c r="F21" s="208">
        <v>0.2</v>
      </c>
      <c r="G21" s="26">
        <v>333</v>
      </c>
      <c r="H21" s="208">
        <v>0</v>
      </c>
    </row>
    <row r="22" spans="1:8" ht="15">
      <c r="A22" s="32">
        <f t="shared" si="0"/>
        <v>42208</v>
      </c>
      <c r="B22" s="208">
        <v>17.600000000000001</v>
      </c>
      <c r="C22" s="208">
        <v>34.799999999999997</v>
      </c>
      <c r="D22" s="208">
        <v>26.2</v>
      </c>
      <c r="E22" s="208">
        <v>52.5</v>
      </c>
      <c r="F22" s="208">
        <v>0.9</v>
      </c>
      <c r="G22" s="26">
        <v>324</v>
      </c>
      <c r="H22" s="208">
        <v>0</v>
      </c>
    </row>
    <row r="23" spans="1:8" ht="15">
      <c r="A23" s="32">
        <f t="shared" si="0"/>
        <v>42209</v>
      </c>
      <c r="B23" s="208">
        <v>20.399999999999999</v>
      </c>
      <c r="C23" s="208">
        <v>36.299999999999997</v>
      </c>
      <c r="D23" s="208">
        <v>28.349999999999998</v>
      </c>
      <c r="E23" s="208">
        <v>48.5</v>
      </c>
      <c r="F23" s="208">
        <v>0.8</v>
      </c>
      <c r="G23" s="26">
        <v>326</v>
      </c>
      <c r="H23" s="208">
        <v>0</v>
      </c>
    </row>
    <row r="24" spans="1:8" ht="15">
      <c r="A24" s="32">
        <f t="shared" si="0"/>
        <v>42210</v>
      </c>
      <c r="B24" s="208">
        <v>18.2</v>
      </c>
      <c r="C24" s="208">
        <v>35.6</v>
      </c>
      <c r="D24" s="208">
        <v>26.9</v>
      </c>
      <c r="E24" s="208">
        <v>44.6</v>
      </c>
      <c r="F24" s="208">
        <v>0.6</v>
      </c>
      <c r="G24" s="26">
        <v>328</v>
      </c>
      <c r="H24" s="208">
        <v>0</v>
      </c>
    </row>
    <row r="25" spans="1:8" ht="15">
      <c r="A25" s="32">
        <f t="shared" si="0"/>
        <v>42211</v>
      </c>
      <c r="B25" s="208">
        <v>17.100000000000001</v>
      </c>
      <c r="C25" s="208">
        <v>36.6</v>
      </c>
      <c r="D25" s="208">
        <v>26.85</v>
      </c>
      <c r="E25" s="208">
        <v>51.7</v>
      </c>
      <c r="F25" s="208">
        <v>0.7</v>
      </c>
      <c r="G25" s="26">
        <v>322</v>
      </c>
      <c r="H25" s="208">
        <v>0</v>
      </c>
    </row>
    <row r="26" spans="1:8" ht="15">
      <c r="A26" s="32">
        <f t="shared" si="0"/>
        <v>42212</v>
      </c>
      <c r="B26" s="208">
        <v>18.600000000000001</v>
      </c>
      <c r="C26" s="208">
        <v>36.299999999999997</v>
      </c>
      <c r="D26" s="208">
        <v>27.45</v>
      </c>
      <c r="E26" s="208">
        <v>52.2</v>
      </c>
      <c r="F26" s="208">
        <v>0.8</v>
      </c>
      <c r="G26" s="26">
        <v>279</v>
      </c>
      <c r="H26" s="208">
        <v>0</v>
      </c>
    </row>
    <row r="27" spans="1:8" ht="15">
      <c r="A27" s="32">
        <f t="shared" si="0"/>
        <v>42213</v>
      </c>
      <c r="B27" s="208">
        <v>18.600000000000001</v>
      </c>
      <c r="C27" s="208">
        <v>34.6</v>
      </c>
      <c r="D27" s="208">
        <v>26.6</v>
      </c>
      <c r="E27" s="208">
        <v>43.9</v>
      </c>
      <c r="F27" s="208">
        <v>0.8</v>
      </c>
      <c r="G27" s="26">
        <v>326</v>
      </c>
      <c r="H27" s="208">
        <v>0</v>
      </c>
    </row>
    <row r="28" spans="1:8" ht="15">
      <c r="A28" s="32">
        <f t="shared" si="0"/>
        <v>42214</v>
      </c>
      <c r="B28" s="208">
        <v>15.3</v>
      </c>
      <c r="C28" s="208">
        <v>35.799999999999997</v>
      </c>
      <c r="D28" s="208">
        <v>25.549999999999997</v>
      </c>
      <c r="E28" s="208">
        <v>56.8</v>
      </c>
      <c r="F28" s="208">
        <v>0.3</v>
      </c>
      <c r="G28" s="26">
        <v>323</v>
      </c>
      <c r="H28" s="208">
        <v>0</v>
      </c>
    </row>
    <row r="29" spans="1:8" ht="15">
      <c r="A29" s="32">
        <f t="shared" si="0"/>
        <v>42215</v>
      </c>
      <c r="B29" s="208">
        <v>17.5</v>
      </c>
      <c r="C29" s="208">
        <v>39</v>
      </c>
      <c r="D29" s="208">
        <v>28.25</v>
      </c>
      <c r="E29" s="208">
        <v>62.6</v>
      </c>
      <c r="F29" s="208">
        <v>0.1</v>
      </c>
      <c r="G29" s="26">
        <v>281</v>
      </c>
      <c r="H29" s="208">
        <v>0.2</v>
      </c>
    </row>
    <row r="30" spans="1:8" ht="15">
      <c r="A30" s="32">
        <f t="shared" si="0"/>
        <v>42216</v>
      </c>
      <c r="B30" s="208">
        <v>19.3</v>
      </c>
      <c r="C30" s="208">
        <v>38.6</v>
      </c>
      <c r="D30" s="208">
        <v>28.950000000000003</v>
      </c>
      <c r="E30" s="208">
        <v>56.2</v>
      </c>
      <c r="F30" s="208">
        <v>0.3</v>
      </c>
      <c r="G30" s="26">
        <v>314</v>
      </c>
      <c r="H30" s="208">
        <v>0</v>
      </c>
    </row>
    <row r="31" spans="1:8" ht="15">
      <c r="A31" s="32">
        <f t="shared" si="0"/>
        <v>42217</v>
      </c>
      <c r="B31" s="208">
        <v>18.600000000000001</v>
      </c>
      <c r="C31" s="208">
        <v>36.5</v>
      </c>
      <c r="D31" s="208">
        <v>27.55</v>
      </c>
      <c r="E31" s="208">
        <v>50.9</v>
      </c>
      <c r="F31" s="208">
        <v>0.8</v>
      </c>
      <c r="G31" s="26">
        <v>313</v>
      </c>
      <c r="H31" s="208">
        <v>0</v>
      </c>
    </row>
    <row r="32" spans="1:8" ht="15">
      <c r="A32" s="32">
        <f t="shared" si="0"/>
        <v>42218</v>
      </c>
      <c r="B32" s="208">
        <v>20.3</v>
      </c>
      <c r="C32" s="208">
        <v>38.200000000000003</v>
      </c>
      <c r="D32" s="208">
        <v>29.25</v>
      </c>
      <c r="E32" s="208">
        <v>45.3</v>
      </c>
      <c r="F32" s="208">
        <v>0.9</v>
      </c>
      <c r="G32" s="26">
        <v>317</v>
      </c>
      <c r="H32" s="208">
        <v>0</v>
      </c>
    </row>
    <row r="33" spans="1:8" ht="15">
      <c r="A33" s="32">
        <f t="shared" si="0"/>
        <v>42219</v>
      </c>
      <c r="B33" s="208">
        <v>20.2</v>
      </c>
      <c r="C33" s="208">
        <v>37.9</v>
      </c>
      <c r="D33" s="208">
        <v>29.049999999999997</v>
      </c>
      <c r="E33" s="208">
        <v>44.4</v>
      </c>
      <c r="F33" s="208">
        <v>1.2</v>
      </c>
      <c r="G33" s="26">
        <v>313</v>
      </c>
      <c r="H33" s="208">
        <v>0</v>
      </c>
    </row>
    <row r="34" spans="1:8" ht="15">
      <c r="A34" s="32">
        <f t="shared" si="0"/>
        <v>42220</v>
      </c>
      <c r="B34" s="208">
        <v>20.5</v>
      </c>
      <c r="C34" s="208">
        <v>39</v>
      </c>
      <c r="D34" s="208">
        <v>29.75</v>
      </c>
      <c r="E34" s="208">
        <v>45.7</v>
      </c>
      <c r="F34" s="208">
        <v>1</v>
      </c>
      <c r="G34" s="26">
        <v>311</v>
      </c>
      <c r="H34" s="208">
        <v>0</v>
      </c>
    </row>
    <row r="35" spans="1:8" ht="15">
      <c r="A35" s="32">
        <f t="shared" si="0"/>
        <v>42221</v>
      </c>
      <c r="B35" s="208">
        <v>20.9</v>
      </c>
      <c r="C35" s="208">
        <v>36.799999999999997</v>
      </c>
      <c r="D35" s="208">
        <v>28.849999999999998</v>
      </c>
      <c r="E35" s="208">
        <v>46.1</v>
      </c>
      <c r="F35" s="208">
        <v>0.9</v>
      </c>
      <c r="G35" s="26">
        <v>302</v>
      </c>
      <c r="H35" s="208">
        <v>0</v>
      </c>
    </row>
    <row r="36" spans="1:8" ht="15">
      <c r="A36" s="32">
        <f t="shared" si="0"/>
        <v>42222</v>
      </c>
      <c r="B36" s="208">
        <v>18.3</v>
      </c>
      <c r="C36" s="208">
        <v>38.6</v>
      </c>
      <c r="D36" s="208">
        <v>28.450000000000003</v>
      </c>
      <c r="E36" s="208">
        <v>54.7</v>
      </c>
      <c r="F36" s="208">
        <v>0.4</v>
      </c>
      <c r="G36" s="26">
        <v>297</v>
      </c>
      <c r="H36" s="208">
        <v>0</v>
      </c>
    </row>
    <row r="37" spans="1:8" ht="15">
      <c r="A37" s="32">
        <f t="shared" si="0"/>
        <v>42223</v>
      </c>
      <c r="B37" s="208">
        <v>19.399999999999999</v>
      </c>
      <c r="C37" s="208">
        <v>30.5</v>
      </c>
      <c r="D37" s="208">
        <v>24.95</v>
      </c>
      <c r="E37" s="208">
        <v>38.9</v>
      </c>
      <c r="F37" s="208">
        <v>1.9</v>
      </c>
      <c r="G37" s="26">
        <v>304</v>
      </c>
      <c r="H37" s="208">
        <v>0</v>
      </c>
    </row>
    <row r="38" spans="1:8" ht="15">
      <c r="A38" s="32">
        <f t="shared" si="0"/>
        <v>42224</v>
      </c>
      <c r="B38" s="208">
        <v>13.5</v>
      </c>
      <c r="C38" s="208">
        <v>32</v>
      </c>
      <c r="D38" s="208">
        <v>22.75</v>
      </c>
      <c r="E38" s="208">
        <v>54.1</v>
      </c>
      <c r="F38" s="208">
        <v>0.4</v>
      </c>
      <c r="G38" s="26">
        <v>312</v>
      </c>
      <c r="H38" s="208">
        <v>0</v>
      </c>
    </row>
    <row r="39" spans="1:8" ht="15">
      <c r="A39" s="32">
        <f t="shared" si="0"/>
        <v>42225</v>
      </c>
      <c r="B39" s="208">
        <v>14.5</v>
      </c>
      <c r="C39" s="208">
        <v>33.4</v>
      </c>
      <c r="D39" s="208">
        <v>23.95</v>
      </c>
      <c r="E39" s="208">
        <v>47.7</v>
      </c>
      <c r="F39" s="208">
        <v>0.6</v>
      </c>
      <c r="G39" s="26">
        <v>298</v>
      </c>
      <c r="H39" s="208">
        <v>0</v>
      </c>
    </row>
    <row r="40" spans="1:8" ht="15">
      <c r="A40" s="32">
        <f t="shared" si="0"/>
        <v>42226</v>
      </c>
      <c r="B40" s="208">
        <v>15.5</v>
      </c>
      <c r="C40" s="208">
        <v>31.9</v>
      </c>
      <c r="D40" s="208">
        <v>23.7</v>
      </c>
      <c r="E40" s="208">
        <v>44.5</v>
      </c>
      <c r="F40" s="208">
        <v>1.2</v>
      </c>
      <c r="G40" s="26">
        <v>306</v>
      </c>
      <c r="H40" s="208">
        <v>0</v>
      </c>
    </row>
    <row r="41" spans="1:8" ht="15">
      <c r="A41" s="32">
        <f t="shared" si="0"/>
        <v>42227</v>
      </c>
      <c r="B41" s="208">
        <v>14.8</v>
      </c>
      <c r="C41" s="208">
        <v>35.9</v>
      </c>
      <c r="D41" s="208">
        <v>25.35</v>
      </c>
      <c r="E41" s="208">
        <v>56</v>
      </c>
      <c r="F41" s="208">
        <v>0.2</v>
      </c>
      <c r="G41" s="26">
        <v>299</v>
      </c>
      <c r="H41" s="208">
        <v>0</v>
      </c>
    </row>
    <row r="42" spans="1:8" ht="15">
      <c r="A42" s="32">
        <f t="shared" si="0"/>
        <v>42228</v>
      </c>
      <c r="B42" s="208">
        <v>17.399999999999999</v>
      </c>
      <c r="C42" s="208">
        <v>37.6</v>
      </c>
      <c r="D42" s="208">
        <v>27.5</v>
      </c>
      <c r="E42" s="208">
        <v>53.3</v>
      </c>
      <c r="F42" s="208">
        <v>0.4</v>
      </c>
      <c r="G42" s="26">
        <v>301</v>
      </c>
      <c r="H42" s="208">
        <v>0</v>
      </c>
    </row>
    <row r="43" spans="1:8" ht="15">
      <c r="A43" s="32">
        <f t="shared" si="0"/>
        <v>42229</v>
      </c>
      <c r="B43" s="208">
        <v>16.2</v>
      </c>
      <c r="C43" s="208">
        <v>35.700000000000003</v>
      </c>
      <c r="D43" s="208">
        <v>25.950000000000003</v>
      </c>
      <c r="E43" s="208">
        <v>55.4</v>
      </c>
      <c r="F43" s="208">
        <v>1.1000000000000001</v>
      </c>
      <c r="G43" s="26">
        <v>299</v>
      </c>
      <c r="H43" s="208">
        <v>0</v>
      </c>
    </row>
    <row r="44" spans="1:8" ht="15">
      <c r="A44" s="32">
        <f t="shared" si="0"/>
        <v>42230</v>
      </c>
      <c r="B44" s="208">
        <v>18</v>
      </c>
      <c r="C44" s="208">
        <v>31.3</v>
      </c>
      <c r="D44" s="208">
        <v>24.65</v>
      </c>
      <c r="E44" s="208">
        <v>41.6</v>
      </c>
      <c r="F44" s="208">
        <v>1.6</v>
      </c>
      <c r="G44" s="26">
        <v>306</v>
      </c>
      <c r="H44" s="208">
        <v>0</v>
      </c>
    </row>
    <row r="45" spans="1:8" ht="15">
      <c r="A45" s="32">
        <f t="shared" si="0"/>
        <v>42231</v>
      </c>
      <c r="B45" s="208">
        <v>13.6</v>
      </c>
      <c r="C45" s="208">
        <v>31.3</v>
      </c>
      <c r="D45" s="208">
        <v>22.45</v>
      </c>
      <c r="E45" s="208">
        <v>42.9</v>
      </c>
      <c r="F45" s="208">
        <v>1.1000000000000001</v>
      </c>
      <c r="G45" s="26">
        <v>310</v>
      </c>
      <c r="H45" s="208">
        <v>0</v>
      </c>
    </row>
    <row r="46" spans="1:8" ht="15">
      <c r="A46" s="32">
        <f t="shared" si="0"/>
        <v>42232</v>
      </c>
      <c r="B46" s="208">
        <v>13.4</v>
      </c>
      <c r="C46" s="208">
        <v>34.299999999999997</v>
      </c>
      <c r="D46" s="208">
        <v>23.849999999999998</v>
      </c>
      <c r="E46" s="208">
        <v>50</v>
      </c>
      <c r="F46" s="208">
        <v>0.3</v>
      </c>
      <c r="G46" s="26">
        <v>298</v>
      </c>
      <c r="H46" s="208">
        <v>0</v>
      </c>
    </row>
    <row r="47" spans="1:8" ht="15">
      <c r="A47" s="32">
        <f t="shared" si="0"/>
        <v>42233</v>
      </c>
      <c r="B47" s="208">
        <v>14.7</v>
      </c>
      <c r="C47" s="208">
        <v>36.299999999999997</v>
      </c>
      <c r="D47" s="208">
        <v>25.5</v>
      </c>
      <c r="E47" s="208">
        <v>56.2</v>
      </c>
      <c r="F47" s="208">
        <v>0.2</v>
      </c>
      <c r="G47" s="26">
        <v>293</v>
      </c>
      <c r="H47" s="208">
        <v>0</v>
      </c>
    </row>
    <row r="48" spans="1:8" ht="15">
      <c r="A48" s="32">
        <f t="shared" si="0"/>
        <v>42234</v>
      </c>
      <c r="B48" s="208">
        <v>20.6</v>
      </c>
      <c r="C48" s="208">
        <v>36</v>
      </c>
      <c r="D48" s="208">
        <v>28.3</v>
      </c>
      <c r="E48" s="208">
        <v>44.6</v>
      </c>
      <c r="F48" s="208">
        <v>1.1000000000000001</v>
      </c>
      <c r="G48" s="26">
        <v>271</v>
      </c>
      <c r="H48" s="208">
        <v>0</v>
      </c>
    </row>
    <row r="49" spans="1:8" ht="15">
      <c r="A49" s="32">
        <f t="shared" si="0"/>
        <v>42235</v>
      </c>
      <c r="B49" s="208">
        <v>19.7</v>
      </c>
      <c r="C49" s="208">
        <v>34.1</v>
      </c>
      <c r="D49" s="208">
        <v>26.9</v>
      </c>
      <c r="E49" s="208">
        <v>51.3</v>
      </c>
      <c r="F49" s="208">
        <v>0.9</v>
      </c>
      <c r="G49" s="26">
        <v>278</v>
      </c>
      <c r="H49" s="208">
        <v>0</v>
      </c>
    </row>
    <row r="50" spans="1:8" ht="15">
      <c r="A50" s="32">
        <f t="shared" si="0"/>
        <v>42236</v>
      </c>
      <c r="B50" s="208">
        <v>17.399999999999999</v>
      </c>
      <c r="C50" s="208">
        <v>35.200000000000003</v>
      </c>
      <c r="D50" s="208">
        <v>26.3</v>
      </c>
      <c r="E50" s="208">
        <v>50.2</v>
      </c>
      <c r="F50" s="208">
        <v>0.5</v>
      </c>
      <c r="G50" s="26">
        <v>288</v>
      </c>
      <c r="H50" s="208">
        <v>0</v>
      </c>
    </row>
    <row r="51" spans="1:8" ht="15">
      <c r="A51" s="32">
        <f t="shared" si="0"/>
        <v>42237</v>
      </c>
      <c r="B51" s="208">
        <v>18.600000000000001</v>
      </c>
      <c r="C51" s="208">
        <v>34</v>
      </c>
      <c r="D51" s="208">
        <v>26.3</v>
      </c>
      <c r="E51" s="208">
        <v>60.7</v>
      </c>
      <c r="F51" s="208">
        <v>1.2</v>
      </c>
      <c r="G51" s="26">
        <v>214</v>
      </c>
      <c r="H51" s="208">
        <v>0.2</v>
      </c>
    </row>
    <row r="52" spans="1:8" ht="15">
      <c r="A52" s="32">
        <f t="shared" si="0"/>
        <v>42238</v>
      </c>
      <c r="B52" s="208">
        <v>12.9</v>
      </c>
      <c r="C52" s="208">
        <v>27.1</v>
      </c>
      <c r="D52" s="208">
        <v>20</v>
      </c>
      <c r="E52" s="208">
        <v>58.7</v>
      </c>
      <c r="F52" s="208">
        <v>1</v>
      </c>
      <c r="G52" s="26">
        <v>282</v>
      </c>
      <c r="H52" s="208">
        <v>0</v>
      </c>
    </row>
    <row r="53" spans="1:8" ht="15">
      <c r="A53" s="32">
        <f t="shared" si="0"/>
        <v>42239</v>
      </c>
      <c r="B53" s="208">
        <v>11</v>
      </c>
      <c r="C53" s="208">
        <v>27.3</v>
      </c>
      <c r="D53" s="208">
        <v>19.149999999999999</v>
      </c>
      <c r="E53" s="208">
        <v>51.9</v>
      </c>
      <c r="F53" s="208">
        <v>0.8</v>
      </c>
      <c r="G53" s="26">
        <v>301</v>
      </c>
      <c r="H53" s="208">
        <v>0</v>
      </c>
    </row>
    <row r="54" spans="1:8" ht="15">
      <c r="A54" s="32">
        <f t="shared" si="0"/>
        <v>42240</v>
      </c>
      <c r="B54" s="208">
        <v>9.6</v>
      </c>
      <c r="C54" s="208">
        <v>29.8</v>
      </c>
      <c r="D54" s="208">
        <v>19.7</v>
      </c>
      <c r="E54" s="208">
        <v>54.9</v>
      </c>
      <c r="F54" s="208">
        <v>0.4</v>
      </c>
      <c r="G54" s="26">
        <v>301</v>
      </c>
      <c r="H54" s="208">
        <v>0</v>
      </c>
    </row>
    <row r="55" spans="1:8" ht="15">
      <c r="A55" s="32">
        <f t="shared" si="0"/>
        <v>42241</v>
      </c>
      <c r="B55" s="208">
        <v>12.4</v>
      </c>
      <c r="C55" s="208">
        <v>27.2</v>
      </c>
      <c r="D55" s="208">
        <v>19.8</v>
      </c>
      <c r="E55" s="208">
        <v>58.9</v>
      </c>
      <c r="F55" s="208">
        <v>0.9</v>
      </c>
      <c r="G55" s="26">
        <v>145</v>
      </c>
      <c r="H55" s="208">
        <v>0</v>
      </c>
    </row>
    <row r="56" spans="1:8" ht="15">
      <c r="A56" s="32">
        <f t="shared" si="0"/>
        <v>42242</v>
      </c>
      <c r="B56" s="208">
        <v>11.3</v>
      </c>
      <c r="C56" s="208">
        <v>25.6</v>
      </c>
      <c r="D56" s="208">
        <v>18.450000000000003</v>
      </c>
      <c r="E56" s="208">
        <v>57.5</v>
      </c>
      <c r="F56" s="208">
        <v>0.9</v>
      </c>
      <c r="G56" s="26">
        <v>244</v>
      </c>
      <c r="H56" s="208">
        <v>0</v>
      </c>
    </row>
    <row r="57" spans="1:8" ht="15">
      <c r="A57" s="32">
        <f t="shared" si="0"/>
        <v>42243</v>
      </c>
      <c r="B57" s="208">
        <v>11.2</v>
      </c>
      <c r="C57" s="208">
        <v>28.1</v>
      </c>
      <c r="D57" s="208">
        <v>19.649999999999999</v>
      </c>
      <c r="E57" s="208">
        <v>52.1</v>
      </c>
      <c r="F57" s="208">
        <v>0.8</v>
      </c>
      <c r="G57" s="26">
        <v>225</v>
      </c>
      <c r="H57" s="208">
        <v>0</v>
      </c>
    </row>
    <row r="58" spans="1:8" ht="15">
      <c r="A58" s="32">
        <f t="shared" si="0"/>
        <v>42244</v>
      </c>
      <c r="B58" s="208">
        <v>10.5</v>
      </c>
      <c r="C58" s="208">
        <v>28.1</v>
      </c>
      <c r="D58" s="208">
        <v>19.3</v>
      </c>
      <c r="E58" s="208">
        <v>47.9</v>
      </c>
      <c r="F58" s="208">
        <v>1.1000000000000001</v>
      </c>
      <c r="G58" s="26">
        <v>287</v>
      </c>
      <c r="H58" s="208">
        <v>0</v>
      </c>
    </row>
    <row r="59" spans="1:8" ht="15">
      <c r="A59" s="32">
        <f t="shared" si="0"/>
        <v>42245</v>
      </c>
      <c r="B59" s="208">
        <v>10.8</v>
      </c>
      <c r="C59" s="208">
        <v>29.7</v>
      </c>
      <c r="D59" s="208">
        <v>20.25</v>
      </c>
      <c r="E59" s="208">
        <v>54.1</v>
      </c>
      <c r="F59" s="208">
        <v>0.8</v>
      </c>
      <c r="G59" s="26">
        <v>283</v>
      </c>
      <c r="H59" s="208">
        <v>0</v>
      </c>
    </row>
    <row r="60" spans="1:8" ht="15">
      <c r="A60" s="32">
        <f t="shared" si="0"/>
        <v>42246</v>
      </c>
      <c r="B60" s="208">
        <v>12</v>
      </c>
      <c r="C60" s="208">
        <v>32.5</v>
      </c>
      <c r="D60" s="208">
        <v>22.25</v>
      </c>
      <c r="E60" s="208">
        <v>52.2</v>
      </c>
      <c r="F60" s="208">
        <v>0.3</v>
      </c>
      <c r="G60" s="26">
        <v>283</v>
      </c>
      <c r="H60" s="208">
        <v>0</v>
      </c>
    </row>
    <row r="61" spans="1:8" ht="15">
      <c r="A61" s="32">
        <f t="shared" si="0"/>
        <v>42247</v>
      </c>
      <c r="B61" s="208">
        <v>11.6</v>
      </c>
      <c r="C61" s="208">
        <v>33.6</v>
      </c>
      <c r="D61" s="208">
        <v>22.6</v>
      </c>
      <c r="E61" s="208">
        <v>52.8</v>
      </c>
      <c r="F61" s="208">
        <v>0.9</v>
      </c>
      <c r="G61" s="26">
        <v>284</v>
      </c>
      <c r="H61" s="208">
        <v>0</v>
      </c>
    </row>
    <row r="62" spans="1:8" ht="15">
      <c r="A62" s="32">
        <f t="shared" si="0"/>
        <v>42248</v>
      </c>
      <c r="B62" s="208">
        <v>12.6</v>
      </c>
      <c r="C62" s="208">
        <v>32.6</v>
      </c>
      <c r="D62" s="208">
        <v>22.6</v>
      </c>
      <c r="E62" s="208">
        <v>53.7</v>
      </c>
      <c r="F62" s="208">
        <v>0.8</v>
      </c>
      <c r="G62" s="26">
        <v>256</v>
      </c>
      <c r="H62" s="208">
        <v>0</v>
      </c>
    </row>
    <row r="63" spans="1:8" ht="15">
      <c r="A63" s="32">
        <f t="shared" si="0"/>
        <v>42249</v>
      </c>
      <c r="B63" s="208">
        <v>14.2</v>
      </c>
      <c r="C63" s="208">
        <v>26.1</v>
      </c>
      <c r="D63" s="208">
        <v>20.149999999999999</v>
      </c>
      <c r="E63" s="208">
        <v>55</v>
      </c>
      <c r="F63" s="208">
        <v>1.8</v>
      </c>
      <c r="G63" s="26">
        <v>249</v>
      </c>
      <c r="H63" s="208">
        <v>0</v>
      </c>
    </row>
    <row r="64" spans="1:8" ht="15">
      <c r="A64" s="32">
        <f t="shared" si="0"/>
        <v>42250</v>
      </c>
      <c r="B64" s="208">
        <v>10.7</v>
      </c>
      <c r="C64" s="208">
        <v>27.6</v>
      </c>
      <c r="D64" s="208">
        <v>19.149999999999999</v>
      </c>
      <c r="E64" s="208">
        <v>62.3</v>
      </c>
      <c r="F64" s="208">
        <v>0.6</v>
      </c>
      <c r="G64" s="26">
        <v>266</v>
      </c>
      <c r="H64" s="208">
        <v>0</v>
      </c>
    </row>
    <row r="65" spans="1:8" ht="15">
      <c r="A65" s="32">
        <f t="shared" si="0"/>
        <v>42251</v>
      </c>
      <c r="B65" s="208">
        <v>12.7</v>
      </c>
      <c r="C65" s="208">
        <v>31.2</v>
      </c>
      <c r="D65" s="208">
        <v>21.95</v>
      </c>
      <c r="E65" s="208">
        <v>56</v>
      </c>
      <c r="F65" s="208">
        <v>0.4</v>
      </c>
      <c r="G65" s="26">
        <v>228</v>
      </c>
      <c r="H65" s="208">
        <v>0</v>
      </c>
    </row>
    <row r="66" spans="1:8" ht="15">
      <c r="A66" s="32">
        <f t="shared" si="0"/>
        <v>42252</v>
      </c>
      <c r="B66" s="208">
        <v>15.6</v>
      </c>
      <c r="C66" s="208">
        <v>32.5</v>
      </c>
      <c r="D66" s="208">
        <v>24.05</v>
      </c>
      <c r="E66" s="208">
        <v>61.2</v>
      </c>
      <c r="F66" s="208">
        <v>0.8</v>
      </c>
      <c r="G66" s="26">
        <v>256</v>
      </c>
      <c r="H66" s="208">
        <v>0</v>
      </c>
    </row>
    <row r="67" spans="1:8" ht="15">
      <c r="A67" s="32">
        <f t="shared" si="0"/>
        <v>42253</v>
      </c>
      <c r="B67" s="208">
        <v>14.3</v>
      </c>
      <c r="C67" s="208">
        <v>31.8</v>
      </c>
      <c r="D67" s="208">
        <v>23.05</v>
      </c>
      <c r="E67" s="208">
        <v>47.6</v>
      </c>
      <c r="F67" s="208">
        <v>1.3</v>
      </c>
      <c r="G67" s="26">
        <v>266</v>
      </c>
      <c r="H67" s="208">
        <v>0</v>
      </c>
    </row>
    <row r="68" spans="1:8" ht="15">
      <c r="A68" s="32">
        <f t="shared" si="0"/>
        <v>42254</v>
      </c>
      <c r="B68" s="208">
        <v>12.2</v>
      </c>
      <c r="C68" s="208">
        <v>30.5</v>
      </c>
      <c r="D68" s="208">
        <v>21.35</v>
      </c>
      <c r="E68" s="208">
        <v>40.4</v>
      </c>
      <c r="F68" s="208">
        <v>1.2</v>
      </c>
      <c r="G68" s="26">
        <v>275</v>
      </c>
      <c r="H68" s="208">
        <v>0</v>
      </c>
    </row>
    <row r="69" spans="1:8" ht="15">
      <c r="A69" s="32">
        <f t="shared" si="0"/>
        <v>42255</v>
      </c>
      <c r="B69" s="208">
        <v>13</v>
      </c>
      <c r="C69" s="208">
        <v>32.4</v>
      </c>
      <c r="D69" s="208">
        <v>22.7</v>
      </c>
      <c r="E69" s="208">
        <v>39.9</v>
      </c>
      <c r="F69" s="208">
        <v>1.4</v>
      </c>
      <c r="G69" s="26">
        <v>262</v>
      </c>
      <c r="H69" s="208">
        <v>0</v>
      </c>
    </row>
    <row r="70" spans="1:8" ht="15">
      <c r="A70" s="32">
        <f t="shared" si="0"/>
        <v>42256</v>
      </c>
      <c r="B70" s="208">
        <v>15.9</v>
      </c>
      <c r="C70" s="208">
        <v>33.1</v>
      </c>
      <c r="D70" s="208">
        <v>24.5</v>
      </c>
      <c r="E70" s="208">
        <v>45.1</v>
      </c>
      <c r="F70" s="208">
        <v>1.5</v>
      </c>
      <c r="G70" s="26">
        <v>264</v>
      </c>
      <c r="H70" s="208">
        <v>0</v>
      </c>
    </row>
    <row r="71" spans="1:8" ht="15">
      <c r="A71" s="32">
        <f t="shared" si="0"/>
        <v>42257</v>
      </c>
      <c r="B71" s="208">
        <v>14.9</v>
      </c>
      <c r="C71" s="208">
        <v>36.5</v>
      </c>
      <c r="D71" s="208">
        <v>25.7</v>
      </c>
      <c r="E71" s="208">
        <v>46.3</v>
      </c>
      <c r="F71" s="208">
        <v>0.5</v>
      </c>
      <c r="G71" s="26">
        <v>259</v>
      </c>
      <c r="H71" s="208">
        <v>0</v>
      </c>
    </row>
    <row r="72" spans="1:8" ht="15">
      <c r="A72" s="32">
        <f t="shared" si="0"/>
        <v>42258</v>
      </c>
      <c r="B72" s="208">
        <v>14.9</v>
      </c>
      <c r="C72" s="208">
        <v>35.1</v>
      </c>
      <c r="D72" s="208">
        <v>25</v>
      </c>
      <c r="E72" s="208">
        <v>52.5</v>
      </c>
      <c r="F72" s="208">
        <v>0.4</v>
      </c>
      <c r="G72" s="26">
        <v>255</v>
      </c>
      <c r="H72" s="208">
        <v>0</v>
      </c>
    </row>
    <row r="73" spans="1:8" ht="15">
      <c r="A73" s="32">
        <f t="shared" si="0"/>
        <v>42259</v>
      </c>
      <c r="B73" s="208">
        <v>15.9</v>
      </c>
      <c r="C73" s="208">
        <v>29.2</v>
      </c>
      <c r="D73" s="208">
        <v>22.55</v>
      </c>
      <c r="E73" s="208">
        <v>47.2</v>
      </c>
      <c r="F73" s="208">
        <v>1.9</v>
      </c>
      <c r="G73" s="26">
        <v>199</v>
      </c>
      <c r="H73" s="208">
        <v>0</v>
      </c>
    </row>
    <row r="74" spans="1:8" ht="15">
      <c r="A74" s="32">
        <f t="shared" si="0"/>
        <v>42260</v>
      </c>
      <c r="B74" s="208">
        <v>10.7</v>
      </c>
      <c r="C74" s="208">
        <v>26.2</v>
      </c>
      <c r="D74" s="208">
        <v>18.45</v>
      </c>
      <c r="E74" s="208">
        <v>52</v>
      </c>
      <c r="F74" s="208">
        <v>1.1000000000000001</v>
      </c>
      <c r="G74" s="26">
        <v>256</v>
      </c>
      <c r="H74" s="208">
        <v>0</v>
      </c>
    </row>
    <row r="75" spans="1:8" ht="15">
      <c r="A75" s="32">
        <f t="shared" si="0"/>
        <v>42261</v>
      </c>
      <c r="B75" s="208">
        <v>9</v>
      </c>
      <c r="C75" s="208">
        <v>26.5</v>
      </c>
      <c r="D75" s="208">
        <v>17.75</v>
      </c>
      <c r="E75" s="208">
        <v>50.7</v>
      </c>
      <c r="F75" s="208">
        <v>0.8</v>
      </c>
      <c r="G75" s="26">
        <v>256</v>
      </c>
      <c r="H75" s="208">
        <v>0</v>
      </c>
    </row>
    <row r="76" spans="1:8" ht="15">
      <c r="A76" s="32">
        <f t="shared" si="0"/>
        <v>42262</v>
      </c>
      <c r="B76" s="208">
        <v>7.6</v>
      </c>
      <c r="C76" s="208">
        <v>25.7</v>
      </c>
      <c r="D76" s="208">
        <v>16.649999999999999</v>
      </c>
      <c r="E76" s="208">
        <v>49.4</v>
      </c>
      <c r="F76" s="208">
        <v>0.9</v>
      </c>
      <c r="G76" s="26">
        <v>208</v>
      </c>
      <c r="H76" s="208">
        <v>0</v>
      </c>
    </row>
    <row r="77" spans="1:8" ht="15">
      <c r="A77" s="32">
        <f t="shared" si="0"/>
        <v>42263</v>
      </c>
      <c r="B77" s="208">
        <v>8.6999999999999993</v>
      </c>
      <c r="C77" s="208">
        <v>27.9</v>
      </c>
      <c r="D77" s="208">
        <v>18.299999999999997</v>
      </c>
      <c r="E77" s="208">
        <v>47.4</v>
      </c>
      <c r="F77" s="208">
        <v>0.5</v>
      </c>
      <c r="G77" s="26">
        <v>213</v>
      </c>
      <c r="H77" s="208">
        <v>0</v>
      </c>
    </row>
    <row r="78" spans="1:8" ht="15">
      <c r="A78" s="32">
        <f t="shared" ref="A78:A141" si="1">A77+1</f>
        <v>42264</v>
      </c>
      <c r="B78" s="208">
        <v>9.4</v>
      </c>
      <c r="C78" s="208">
        <v>29.1</v>
      </c>
      <c r="D78" s="208">
        <v>19.25</v>
      </c>
      <c r="E78" s="208">
        <v>59.8</v>
      </c>
      <c r="F78" s="208">
        <v>0.2</v>
      </c>
      <c r="G78" s="26">
        <v>137</v>
      </c>
      <c r="H78" s="208">
        <v>0</v>
      </c>
    </row>
    <row r="79" spans="1:8" ht="15">
      <c r="A79" s="32">
        <f t="shared" si="1"/>
        <v>42265</v>
      </c>
      <c r="B79" s="208">
        <v>8.9</v>
      </c>
      <c r="C79" s="208">
        <v>28.8</v>
      </c>
      <c r="D79" s="208">
        <v>18.850000000000001</v>
      </c>
      <c r="E79" s="208">
        <v>50.2</v>
      </c>
      <c r="F79" s="208">
        <v>0.8</v>
      </c>
      <c r="G79" s="26">
        <v>224</v>
      </c>
      <c r="H79" s="208">
        <v>0</v>
      </c>
    </row>
    <row r="80" spans="1:8" ht="15">
      <c r="A80" s="32">
        <f t="shared" si="1"/>
        <v>42266</v>
      </c>
      <c r="B80" s="208">
        <v>13.4</v>
      </c>
      <c r="C80" s="208">
        <v>28.6</v>
      </c>
      <c r="D80" s="208">
        <v>21</v>
      </c>
      <c r="E80" s="208">
        <v>44</v>
      </c>
      <c r="F80" s="208">
        <v>1.4</v>
      </c>
      <c r="G80" s="26">
        <v>206</v>
      </c>
      <c r="H80" s="208">
        <v>0</v>
      </c>
    </row>
    <row r="81" spans="1:8" ht="15">
      <c r="A81" s="32">
        <f t="shared" si="1"/>
        <v>42267</v>
      </c>
      <c r="B81" s="208">
        <v>10.7</v>
      </c>
      <c r="C81" s="208">
        <v>29.1</v>
      </c>
      <c r="D81" s="208">
        <v>19.899999999999999</v>
      </c>
      <c r="E81" s="208">
        <v>46.6</v>
      </c>
      <c r="F81" s="208">
        <v>0.7</v>
      </c>
      <c r="G81" s="26">
        <v>219</v>
      </c>
      <c r="H81" s="208">
        <v>0</v>
      </c>
    </row>
    <row r="82" spans="1:8" ht="15">
      <c r="A82" s="32">
        <f t="shared" si="1"/>
        <v>42268</v>
      </c>
      <c r="B82" s="208">
        <v>12</v>
      </c>
      <c r="C82" s="208">
        <v>31.2</v>
      </c>
      <c r="D82" s="208">
        <v>21.6</v>
      </c>
      <c r="E82" s="208">
        <v>51.9</v>
      </c>
      <c r="F82" s="208">
        <v>0.2</v>
      </c>
      <c r="G82" s="26">
        <v>218</v>
      </c>
      <c r="H82" s="208">
        <v>0</v>
      </c>
    </row>
    <row r="83" spans="1:8" ht="15">
      <c r="A83" s="32">
        <f t="shared" si="1"/>
        <v>42269</v>
      </c>
      <c r="B83" s="208">
        <v>13.8</v>
      </c>
      <c r="C83" s="208">
        <v>30.5</v>
      </c>
      <c r="D83" s="208">
        <v>22.15</v>
      </c>
      <c r="E83" s="208">
        <v>48.3</v>
      </c>
      <c r="F83" s="208">
        <v>1.4</v>
      </c>
      <c r="G83" s="26">
        <v>210</v>
      </c>
      <c r="H83" s="208">
        <v>0</v>
      </c>
    </row>
    <row r="84" spans="1:8" ht="15">
      <c r="A84" s="32">
        <f t="shared" si="1"/>
        <v>42270</v>
      </c>
      <c r="B84" s="208">
        <v>9.4</v>
      </c>
      <c r="C84" s="208">
        <v>26.1</v>
      </c>
      <c r="D84" s="208">
        <v>17.75</v>
      </c>
      <c r="E84" s="208">
        <v>38.5</v>
      </c>
      <c r="F84" s="208">
        <v>2.1</v>
      </c>
      <c r="G84" s="26">
        <v>220</v>
      </c>
      <c r="H84" s="208">
        <v>0</v>
      </c>
    </row>
    <row r="85" spans="1:8" ht="15">
      <c r="A85" s="32">
        <f t="shared" si="1"/>
        <v>42271</v>
      </c>
      <c r="B85" s="208">
        <v>10.4</v>
      </c>
      <c r="C85" s="208">
        <v>24.7</v>
      </c>
      <c r="D85" s="208">
        <v>17.55</v>
      </c>
      <c r="E85" s="208">
        <v>30.1</v>
      </c>
      <c r="F85" s="208">
        <v>2.4</v>
      </c>
      <c r="G85" s="26">
        <v>219</v>
      </c>
      <c r="H85" s="208">
        <v>0</v>
      </c>
    </row>
    <row r="86" spans="1:8" ht="15">
      <c r="A86" s="32">
        <f t="shared" si="1"/>
        <v>42272</v>
      </c>
      <c r="B86" s="208">
        <v>9.5</v>
      </c>
      <c r="C86" s="208">
        <v>27</v>
      </c>
      <c r="D86" s="208">
        <v>18.25</v>
      </c>
      <c r="E86" s="208">
        <v>43.7</v>
      </c>
      <c r="F86" s="208">
        <v>1.7</v>
      </c>
      <c r="G86" s="26">
        <v>204</v>
      </c>
      <c r="H86" s="208">
        <v>0</v>
      </c>
    </row>
    <row r="87" spans="1:8" ht="15">
      <c r="A87" s="32">
        <f t="shared" si="1"/>
        <v>42273</v>
      </c>
      <c r="B87" s="208">
        <v>8.8000000000000007</v>
      </c>
      <c r="C87" s="208">
        <v>29.4</v>
      </c>
      <c r="D87" s="208">
        <v>19.100000000000001</v>
      </c>
      <c r="E87" s="208">
        <v>52</v>
      </c>
      <c r="F87" s="208">
        <v>0.8</v>
      </c>
      <c r="G87" s="26">
        <v>199</v>
      </c>
      <c r="H87" s="208">
        <v>0</v>
      </c>
    </row>
    <row r="88" spans="1:8" ht="15">
      <c r="A88" s="32">
        <f t="shared" si="1"/>
        <v>42274</v>
      </c>
      <c r="B88" s="208">
        <v>12</v>
      </c>
      <c r="C88" s="208">
        <v>28.4</v>
      </c>
      <c r="D88" s="208">
        <v>20.2</v>
      </c>
      <c r="E88" s="208">
        <v>47</v>
      </c>
      <c r="F88" s="208">
        <v>1.3</v>
      </c>
      <c r="G88" s="26">
        <v>202</v>
      </c>
      <c r="H88" s="208">
        <v>0</v>
      </c>
    </row>
    <row r="89" spans="1:8" ht="15">
      <c r="A89" s="32">
        <f t="shared" si="1"/>
        <v>42275</v>
      </c>
      <c r="B89" s="208">
        <v>12.5</v>
      </c>
      <c r="C89" s="208">
        <v>26.2</v>
      </c>
      <c r="D89" s="208">
        <v>19.350000000000001</v>
      </c>
      <c r="E89" s="208">
        <v>42.9</v>
      </c>
      <c r="F89" s="208">
        <v>2.4</v>
      </c>
      <c r="G89" s="26">
        <v>199</v>
      </c>
      <c r="H89" s="208">
        <v>0</v>
      </c>
    </row>
    <row r="90" spans="1:8" ht="15">
      <c r="A90" s="32">
        <f t="shared" si="1"/>
        <v>42276</v>
      </c>
      <c r="B90" s="208">
        <v>8.9</v>
      </c>
      <c r="C90" s="208">
        <v>22.6</v>
      </c>
      <c r="D90" s="208">
        <v>15.75</v>
      </c>
      <c r="E90" s="208">
        <v>34.799999999999997</v>
      </c>
      <c r="F90" s="208">
        <v>2</v>
      </c>
      <c r="G90" s="26">
        <v>214</v>
      </c>
      <c r="H90" s="208">
        <v>0</v>
      </c>
    </row>
    <row r="91" spans="1:8" ht="15">
      <c r="A91" s="32">
        <f t="shared" si="1"/>
        <v>42277</v>
      </c>
      <c r="B91" s="208">
        <v>8.6999999999999993</v>
      </c>
      <c r="C91" s="208">
        <v>25.7</v>
      </c>
      <c r="D91" s="208">
        <v>17.2</v>
      </c>
      <c r="E91" s="208">
        <v>39</v>
      </c>
      <c r="F91" s="208">
        <v>0.9</v>
      </c>
      <c r="G91" s="26">
        <v>199</v>
      </c>
      <c r="H91" s="208">
        <v>0</v>
      </c>
    </row>
    <row r="92" spans="1:8" ht="15">
      <c r="A92" s="32">
        <f t="shared" si="1"/>
        <v>42278</v>
      </c>
      <c r="B92" s="208">
        <v>7.2</v>
      </c>
      <c r="C92" s="208">
        <v>27.8</v>
      </c>
      <c r="D92" s="208">
        <v>17.5</v>
      </c>
      <c r="E92" s="208">
        <v>53.9</v>
      </c>
      <c r="F92" s="208">
        <v>0.3</v>
      </c>
      <c r="G92" s="26">
        <v>197</v>
      </c>
      <c r="H92" s="208">
        <v>0</v>
      </c>
    </row>
    <row r="93" spans="1:8" ht="15">
      <c r="A93" s="32">
        <f t="shared" si="1"/>
        <v>42279</v>
      </c>
      <c r="B93" s="208">
        <v>7.7</v>
      </c>
      <c r="C93" s="208">
        <v>30.3</v>
      </c>
      <c r="D93" s="208">
        <v>19</v>
      </c>
      <c r="E93" s="208">
        <v>51.5</v>
      </c>
      <c r="F93" s="208">
        <v>0.5</v>
      </c>
      <c r="G93" s="26">
        <v>194</v>
      </c>
      <c r="H93" s="208">
        <v>0</v>
      </c>
    </row>
    <row r="94" spans="1:8" ht="15">
      <c r="A94" s="32">
        <f t="shared" si="1"/>
        <v>42280</v>
      </c>
      <c r="B94" s="208">
        <v>11.4</v>
      </c>
      <c r="C94" s="208">
        <v>26.4</v>
      </c>
      <c r="D94" s="208">
        <v>18.899999999999999</v>
      </c>
      <c r="E94" s="208">
        <v>53.5</v>
      </c>
      <c r="F94" s="208">
        <v>1</v>
      </c>
      <c r="G94" s="26">
        <v>178</v>
      </c>
      <c r="H94" s="208">
        <v>0</v>
      </c>
    </row>
    <row r="95" spans="1:8" ht="15">
      <c r="A95" s="32">
        <f t="shared" si="1"/>
        <v>42281</v>
      </c>
      <c r="B95" s="208">
        <v>9.9</v>
      </c>
      <c r="C95" s="208">
        <v>27.1</v>
      </c>
      <c r="D95" s="208">
        <v>18.5</v>
      </c>
      <c r="E95" s="208">
        <v>52.3</v>
      </c>
      <c r="F95" s="208">
        <v>1.1000000000000001</v>
      </c>
      <c r="G95" s="26">
        <v>122</v>
      </c>
      <c r="H95" s="208">
        <v>0</v>
      </c>
    </row>
    <row r="96" spans="1:8" ht="15">
      <c r="A96" s="32">
        <f t="shared" si="1"/>
        <v>42282</v>
      </c>
      <c r="B96" s="208">
        <v>8.4</v>
      </c>
      <c r="C96" s="208">
        <v>22.5</v>
      </c>
      <c r="D96" s="208">
        <v>15.45</v>
      </c>
      <c r="E96" s="208">
        <v>44.1</v>
      </c>
      <c r="F96" s="208">
        <v>1.6</v>
      </c>
      <c r="G96" s="26">
        <v>189</v>
      </c>
      <c r="H96" s="208">
        <v>0</v>
      </c>
    </row>
    <row r="97" spans="1:8" ht="15">
      <c r="A97" s="32">
        <f t="shared" si="1"/>
        <v>42283</v>
      </c>
      <c r="B97" s="208">
        <v>4.9000000000000004</v>
      </c>
      <c r="C97" s="208">
        <v>23.4</v>
      </c>
      <c r="D97" s="208">
        <v>14.149999999999999</v>
      </c>
      <c r="E97" s="208">
        <v>42.7</v>
      </c>
      <c r="F97" s="208">
        <v>1</v>
      </c>
      <c r="G97" s="26">
        <v>192</v>
      </c>
      <c r="H97" s="208">
        <v>0</v>
      </c>
    </row>
    <row r="98" spans="1:8" ht="15">
      <c r="A98" s="32">
        <f t="shared" si="1"/>
        <v>42284</v>
      </c>
      <c r="B98" s="208">
        <v>7.5</v>
      </c>
      <c r="C98" s="208">
        <v>29.9</v>
      </c>
      <c r="D98" s="208">
        <v>18.7</v>
      </c>
      <c r="E98" s="208">
        <v>50</v>
      </c>
      <c r="F98" s="208">
        <v>0.5</v>
      </c>
      <c r="G98" s="26">
        <v>153</v>
      </c>
      <c r="H98" s="208">
        <v>0</v>
      </c>
    </row>
    <row r="99" spans="1:8" ht="15">
      <c r="A99" s="32">
        <f t="shared" si="1"/>
        <v>42285</v>
      </c>
      <c r="B99" s="208">
        <v>15.5</v>
      </c>
      <c r="C99" s="208">
        <v>33.1</v>
      </c>
      <c r="D99" s="208">
        <v>24.3</v>
      </c>
      <c r="E99" s="208">
        <v>51.7</v>
      </c>
      <c r="F99" s="208">
        <v>0.5</v>
      </c>
      <c r="G99" s="26">
        <v>112</v>
      </c>
      <c r="H99" s="208">
        <v>0</v>
      </c>
    </row>
    <row r="100" spans="1:8" ht="15">
      <c r="A100" s="32">
        <f t="shared" si="1"/>
        <v>42286</v>
      </c>
      <c r="B100" s="208">
        <v>7.5</v>
      </c>
      <c r="C100" s="208">
        <v>23.5</v>
      </c>
      <c r="D100" s="208">
        <v>15.5</v>
      </c>
      <c r="E100" s="208">
        <v>61.3</v>
      </c>
      <c r="F100" s="208">
        <v>2.8</v>
      </c>
      <c r="G100" s="26">
        <v>123</v>
      </c>
      <c r="H100" s="208">
        <v>1.6</v>
      </c>
    </row>
    <row r="101" spans="1:8" ht="15">
      <c r="A101" s="32">
        <f t="shared" si="1"/>
        <v>42287</v>
      </c>
      <c r="B101" s="208">
        <v>5.2</v>
      </c>
      <c r="C101" s="208">
        <v>14.4</v>
      </c>
      <c r="D101" s="208">
        <v>9.8000000000000007</v>
      </c>
      <c r="E101" s="208">
        <v>65.400000000000006</v>
      </c>
      <c r="F101" s="208">
        <v>1.5</v>
      </c>
      <c r="G101" s="26">
        <v>171</v>
      </c>
      <c r="H101" s="208">
        <v>2.6</v>
      </c>
    </row>
    <row r="102" spans="1:8" ht="15">
      <c r="A102" s="32">
        <f t="shared" si="1"/>
        <v>42288</v>
      </c>
      <c r="B102" s="208">
        <v>5.5</v>
      </c>
      <c r="C102" s="208">
        <v>15.9</v>
      </c>
      <c r="D102" s="208">
        <v>10.7</v>
      </c>
      <c r="E102" s="208">
        <v>69.7</v>
      </c>
      <c r="F102" s="208">
        <v>0.4</v>
      </c>
      <c r="G102" s="26">
        <v>90</v>
      </c>
      <c r="H102" s="208">
        <v>0</v>
      </c>
    </row>
    <row r="103" spans="1:8" ht="15">
      <c r="A103" s="32">
        <f t="shared" si="1"/>
        <v>42289</v>
      </c>
      <c r="B103" s="208">
        <v>4</v>
      </c>
      <c r="C103" s="208">
        <v>21.6</v>
      </c>
      <c r="D103" s="208">
        <v>12.8</v>
      </c>
      <c r="E103" s="208">
        <v>68.7</v>
      </c>
      <c r="F103" s="208">
        <v>0.6</v>
      </c>
      <c r="G103" s="26">
        <v>196</v>
      </c>
      <c r="H103" s="208">
        <v>0</v>
      </c>
    </row>
    <row r="104" spans="1:8" ht="15">
      <c r="A104" s="32">
        <f t="shared" si="1"/>
        <v>42290</v>
      </c>
      <c r="B104" s="208">
        <v>7.2</v>
      </c>
      <c r="C104" s="208">
        <v>14.5</v>
      </c>
      <c r="D104" s="208">
        <v>10.85</v>
      </c>
      <c r="E104" s="208">
        <v>76.3</v>
      </c>
      <c r="F104" s="208">
        <v>2</v>
      </c>
      <c r="G104" s="26">
        <v>74</v>
      </c>
      <c r="H104" s="208">
        <v>0</v>
      </c>
    </row>
    <row r="105" spans="1:8" ht="15">
      <c r="A105" s="32">
        <f t="shared" si="1"/>
        <v>42291</v>
      </c>
      <c r="B105" s="208">
        <v>5.9</v>
      </c>
      <c r="C105" s="208">
        <v>14.6</v>
      </c>
      <c r="D105" s="208">
        <v>10.25</v>
      </c>
      <c r="E105" s="208">
        <v>59.4</v>
      </c>
      <c r="F105" s="208">
        <v>2.8</v>
      </c>
      <c r="G105" s="26">
        <v>94</v>
      </c>
      <c r="H105" s="208">
        <v>0</v>
      </c>
    </row>
    <row r="106" spans="1:8" ht="15">
      <c r="A106" s="32">
        <f t="shared" si="1"/>
        <v>42292</v>
      </c>
      <c r="B106" s="208">
        <v>4.9000000000000004</v>
      </c>
      <c r="C106" s="208">
        <v>14.4</v>
      </c>
      <c r="D106" s="208">
        <v>9.65</v>
      </c>
      <c r="E106" s="208">
        <v>52.6</v>
      </c>
      <c r="F106" s="208">
        <v>2.2999999999999998</v>
      </c>
      <c r="G106" s="26">
        <v>79</v>
      </c>
      <c r="H106" s="208">
        <v>0</v>
      </c>
    </row>
    <row r="107" spans="1:8" ht="15">
      <c r="A107" s="32">
        <f t="shared" si="1"/>
        <v>42293</v>
      </c>
      <c r="B107" s="208">
        <v>8.1999999999999993</v>
      </c>
      <c r="C107" s="208">
        <v>16.399999999999999</v>
      </c>
      <c r="D107" s="208">
        <v>12.299999999999999</v>
      </c>
      <c r="E107" s="208">
        <v>66.099999999999994</v>
      </c>
      <c r="F107" s="208">
        <v>1.2</v>
      </c>
      <c r="G107" s="26">
        <v>94</v>
      </c>
      <c r="H107" s="208">
        <v>0</v>
      </c>
    </row>
    <row r="108" spans="1:8" ht="15">
      <c r="A108" s="32">
        <f t="shared" si="1"/>
        <v>42294</v>
      </c>
      <c r="B108" s="208">
        <v>2.5</v>
      </c>
      <c r="C108" s="208">
        <v>12.8</v>
      </c>
      <c r="D108" s="208">
        <v>7.65</v>
      </c>
      <c r="E108" s="208">
        <v>64.599999999999994</v>
      </c>
      <c r="F108" s="208">
        <v>0.9</v>
      </c>
      <c r="G108" s="26">
        <v>107</v>
      </c>
      <c r="H108" s="208">
        <v>0</v>
      </c>
    </row>
    <row r="109" spans="1:8" ht="15">
      <c r="A109" s="32">
        <f t="shared" si="1"/>
        <v>42295</v>
      </c>
      <c r="B109" s="208">
        <v>0.1</v>
      </c>
      <c r="C109" s="208">
        <v>13.8</v>
      </c>
      <c r="D109" s="208">
        <v>6.95</v>
      </c>
      <c r="E109" s="208">
        <v>69.7</v>
      </c>
      <c r="F109" s="208">
        <v>0.8</v>
      </c>
      <c r="G109" s="26">
        <v>167</v>
      </c>
      <c r="H109" s="208">
        <v>0</v>
      </c>
    </row>
    <row r="110" spans="1:8" ht="15">
      <c r="A110" s="32">
        <f t="shared" si="1"/>
        <v>42296</v>
      </c>
      <c r="B110" s="208">
        <v>-1.8</v>
      </c>
      <c r="C110" s="208">
        <v>15.6</v>
      </c>
      <c r="D110" s="208">
        <v>6.8999999999999995</v>
      </c>
      <c r="E110" s="208">
        <v>67.900000000000006</v>
      </c>
      <c r="F110" s="208">
        <v>0.8</v>
      </c>
      <c r="G110" s="26">
        <v>180</v>
      </c>
      <c r="H110" s="208">
        <v>0</v>
      </c>
    </row>
    <row r="111" spans="1:8" ht="15">
      <c r="A111" s="32">
        <f t="shared" si="1"/>
        <v>42297</v>
      </c>
      <c r="B111" s="208">
        <v>-1.7</v>
      </c>
      <c r="C111" s="208">
        <v>19.8</v>
      </c>
      <c r="D111" s="208">
        <v>9.0500000000000007</v>
      </c>
      <c r="E111" s="208">
        <v>65.3</v>
      </c>
      <c r="F111" s="208">
        <v>0.7</v>
      </c>
      <c r="G111" s="26">
        <v>184</v>
      </c>
      <c r="H111" s="208">
        <v>0</v>
      </c>
    </row>
    <row r="112" spans="1:8" ht="15">
      <c r="A112" s="32">
        <f t="shared" si="1"/>
        <v>42298</v>
      </c>
      <c r="B112" s="208">
        <v>1.9</v>
      </c>
      <c r="C112" s="208">
        <v>12.2</v>
      </c>
      <c r="D112" s="208">
        <v>7.05</v>
      </c>
      <c r="E112" s="208">
        <v>64</v>
      </c>
      <c r="F112" s="208">
        <v>1.7</v>
      </c>
      <c r="G112" s="26">
        <v>86</v>
      </c>
      <c r="H112" s="208">
        <v>0</v>
      </c>
    </row>
    <row r="113" spans="1:8" ht="15">
      <c r="A113" s="32">
        <f t="shared" si="1"/>
        <v>42299</v>
      </c>
      <c r="B113" s="208">
        <v>-2.7</v>
      </c>
      <c r="C113" s="208">
        <v>11.1</v>
      </c>
      <c r="D113" s="208">
        <v>4.1999999999999993</v>
      </c>
      <c r="E113" s="208">
        <v>64.3</v>
      </c>
      <c r="F113" s="208">
        <v>0.5</v>
      </c>
      <c r="G113" s="26">
        <v>181</v>
      </c>
      <c r="H113" s="208">
        <v>0</v>
      </c>
    </row>
    <row r="114" spans="1:8" ht="15">
      <c r="A114" s="32">
        <f t="shared" si="1"/>
        <v>42300</v>
      </c>
      <c r="B114" s="208">
        <v>-4.5</v>
      </c>
      <c r="C114" s="208">
        <v>11</v>
      </c>
      <c r="D114" s="208">
        <v>3.25</v>
      </c>
      <c r="E114" s="208">
        <v>58.6</v>
      </c>
      <c r="F114" s="208">
        <v>1.1000000000000001</v>
      </c>
      <c r="G114" s="26">
        <v>185</v>
      </c>
      <c r="H114" s="208">
        <v>0</v>
      </c>
    </row>
    <row r="115" spans="1:8" ht="15">
      <c r="A115" s="32">
        <f t="shared" si="1"/>
        <v>42301</v>
      </c>
      <c r="B115" s="208">
        <v>-3.5</v>
      </c>
      <c r="C115" s="208">
        <v>14.5</v>
      </c>
      <c r="D115" s="208">
        <v>5.5</v>
      </c>
      <c r="E115" s="208">
        <v>47.2</v>
      </c>
      <c r="F115" s="208">
        <v>1.5</v>
      </c>
      <c r="G115" s="26">
        <v>182</v>
      </c>
      <c r="H115" s="208">
        <v>0</v>
      </c>
    </row>
    <row r="116" spans="1:8" ht="15">
      <c r="A116" s="32">
        <f t="shared" si="1"/>
        <v>42302</v>
      </c>
      <c r="B116" s="208">
        <v>-2.2000000000000002</v>
      </c>
      <c r="C116" s="208">
        <v>19.100000000000001</v>
      </c>
      <c r="D116" s="208">
        <v>8.4500000000000011</v>
      </c>
      <c r="E116" s="208">
        <v>42.6</v>
      </c>
      <c r="F116" s="208">
        <v>1</v>
      </c>
      <c r="G116" s="26">
        <v>180</v>
      </c>
      <c r="H116" s="208">
        <v>0</v>
      </c>
    </row>
    <row r="117" spans="1:8" ht="15">
      <c r="A117" s="32">
        <f t="shared" si="1"/>
        <v>42303</v>
      </c>
      <c r="B117" s="208">
        <v>-1.1000000000000001</v>
      </c>
      <c r="C117" s="208">
        <v>21.6</v>
      </c>
      <c r="D117" s="208">
        <v>10.25</v>
      </c>
      <c r="E117" s="208">
        <v>53.3</v>
      </c>
      <c r="F117" s="208">
        <v>0.8</v>
      </c>
      <c r="G117" s="26">
        <v>173</v>
      </c>
      <c r="H117" s="208">
        <v>0</v>
      </c>
    </row>
    <row r="118" spans="1:8" ht="15">
      <c r="A118" s="32">
        <f t="shared" si="1"/>
        <v>42304</v>
      </c>
      <c r="B118" s="208">
        <v>5.7</v>
      </c>
      <c r="C118" s="208">
        <v>23.7</v>
      </c>
      <c r="D118" s="208">
        <v>14.7</v>
      </c>
      <c r="E118" s="208">
        <v>45.1</v>
      </c>
      <c r="F118" s="208">
        <v>1</v>
      </c>
      <c r="G118" s="26">
        <v>102</v>
      </c>
      <c r="H118" s="208">
        <v>0</v>
      </c>
    </row>
    <row r="119" spans="1:8" ht="15">
      <c r="A119" s="32">
        <f t="shared" si="1"/>
        <v>42305</v>
      </c>
      <c r="B119" s="208">
        <v>9.1</v>
      </c>
      <c r="C119" s="208">
        <v>19.2</v>
      </c>
      <c r="D119" s="208">
        <v>14.149999999999999</v>
      </c>
      <c r="E119" s="208">
        <v>51.7</v>
      </c>
      <c r="F119" s="208">
        <v>0.8</v>
      </c>
      <c r="G119" s="26">
        <v>68</v>
      </c>
      <c r="H119" s="208">
        <v>0</v>
      </c>
    </row>
    <row r="120" spans="1:8" ht="15">
      <c r="A120" s="32">
        <f t="shared" si="1"/>
        <v>42306</v>
      </c>
      <c r="B120" s="208">
        <v>10.3</v>
      </c>
      <c r="C120" s="208">
        <v>19.7</v>
      </c>
      <c r="D120" s="208">
        <v>15</v>
      </c>
      <c r="E120" s="208">
        <v>67.900000000000006</v>
      </c>
      <c r="F120" s="208">
        <v>1.3</v>
      </c>
      <c r="G120" s="26">
        <v>123</v>
      </c>
      <c r="H120" s="208">
        <v>0</v>
      </c>
    </row>
    <row r="121" spans="1:8" ht="15">
      <c r="A121" s="32">
        <f t="shared" si="1"/>
        <v>42307</v>
      </c>
      <c r="B121" s="208">
        <v>7.6</v>
      </c>
      <c r="C121" s="208">
        <v>14.3</v>
      </c>
      <c r="D121" s="208">
        <v>10.95</v>
      </c>
      <c r="E121" s="208">
        <v>71.099999999999994</v>
      </c>
      <c r="F121" s="208">
        <v>1.3</v>
      </c>
      <c r="G121" s="26">
        <v>93</v>
      </c>
      <c r="H121" s="208">
        <v>0</v>
      </c>
    </row>
    <row r="122" spans="1:8" ht="15">
      <c r="A122" s="32">
        <f t="shared" si="1"/>
        <v>42308</v>
      </c>
      <c r="B122" s="208">
        <v>4.3</v>
      </c>
      <c r="C122" s="208">
        <v>7.5</v>
      </c>
      <c r="D122" s="208">
        <v>5.9</v>
      </c>
      <c r="E122" s="208">
        <v>69.599999999999994</v>
      </c>
      <c r="F122" s="208">
        <v>1.5</v>
      </c>
      <c r="G122" s="26">
        <v>30</v>
      </c>
      <c r="H122" s="208">
        <v>0.2</v>
      </c>
    </row>
    <row r="123" spans="1:8" ht="15">
      <c r="A123" s="32">
        <f t="shared" si="1"/>
        <v>42309</v>
      </c>
      <c r="B123" s="208">
        <v>-0.6</v>
      </c>
      <c r="C123" s="208">
        <v>8.5</v>
      </c>
      <c r="D123" s="208">
        <v>3.95</v>
      </c>
      <c r="E123" s="208">
        <v>68.2</v>
      </c>
      <c r="F123" s="208">
        <v>1.9</v>
      </c>
      <c r="G123" s="26">
        <v>62</v>
      </c>
      <c r="H123" s="208">
        <v>0.4</v>
      </c>
    </row>
    <row r="124" spans="1:8" ht="15">
      <c r="A124" s="32">
        <f t="shared" si="1"/>
        <v>42310</v>
      </c>
      <c r="B124" s="208">
        <v>-5.2</v>
      </c>
      <c r="C124" s="208">
        <v>6.5</v>
      </c>
      <c r="D124" s="208">
        <v>0.64999999999999991</v>
      </c>
      <c r="E124" s="208">
        <v>70.099999999999994</v>
      </c>
      <c r="F124" s="208">
        <v>0.7</v>
      </c>
      <c r="G124" s="26">
        <v>110</v>
      </c>
      <c r="H124" s="208">
        <v>1.2</v>
      </c>
    </row>
    <row r="125" spans="1:8" ht="15">
      <c r="A125" s="32">
        <f t="shared" si="1"/>
        <v>42311</v>
      </c>
      <c r="B125" s="208">
        <v>-7.5</v>
      </c>
      <c r="C125" s="208">
        <v>7.3</v>
      </c>
      <c r="D125" s="208">
        <v>-0.10000000000000009</v>
      </c>
      <c r="E125" s="208">
        <v>72</v>
      </c>
      <c r="F125" s="208">
        <v>0.8</v>
      </c>
      <c r="G125" s="26">
        <v>164</v>
      </c>
      <c r="H125" s="208">
        <v>0.4</v>
      </c>
    </row>
    <row r="126" spans="1:8" ht="15">
      <c r="A126" s="32">
        <f t="shared" si="1"/>
        <v>42312</v>
      </c>
      <c r="B126" s="208">
        <v>2.8</v>
      </c>
      <c r="C126" s="208">
        <v>12.3</v>
      </c>
      <c r="D126" s="208">
        <v>7.5500000000000007</v>
      </c>
      <c r="E126" s="208">
        <v>65.599999999999994</v>
      </c>
      <c r="F126" s="208">
        <v>3</v>
      </c>
      <c r="G126" s="26">
        <v>48</v>
      </c>
      <c r="H126" s="208">
        <v>0.6</v>
      </c>
    </row>
    <row r="127" spans="1:8" ht="15">
      <c r="A127" s="32">
        <f t="shared" si="1"/>
        <v>42313</v>
      </c>
      <c r="B127" s="208">
        <v>4.4000000000000004</v>
      </c>
      <c r="C127" s="208">
        <v>12.6</v>
      </c>
      <c r="D127" s="208">
        <v>8.5</v>
      </c>
      <c r="E127" s="208">
        <v>77.599999999999994</v>
      </c>
      <c r="F127" s="208">
        <v>2.2999999999999998</v>
      </c>
      <c r="G127" s="26">
        <v>74</v>
      </c>
      <c r="H127" s="208">
        <v>1.4</v>
      </c>
    </row>
    <row r="128" spans="1:8" ht="15">
      <c r="A128" s="32">
        <f t="shared" si="1"/>
        <v>42314</v>
      </c>
      <c r="B128" s="208">
        <v>1.7</v>
      </c>
      <c r="C128" s="208">
        <v>16.3</v>
      </c>
      <c r="D128" s="208">
        <v>9</v>
      </c>
      <c r="E128" s="208">
        <v>72.8</v>
      </c>
      <c r="F128" s="208">
        <v>1.5</v>
      </c>
      <c r="G128" s="26">
        <v>143</v>
      </c>
      <c r="H128" s="208">
        <v>0.2</v>
      </c>
    </row>
    <row r="129" spans="1:8" ht="15">
      <c r="A129" s="32">
        <f t="shared" si="1"/>
        <v>42315</v>
      </c>
      <c r="B129" s="208">
        <v>1.9</v>
      </c>
      <c r="C129" s="208">
        <v>10.1</v>
      </c>
      <c r="D129" s="208">
        <v>6</v>
      </c>
      <c r="E129" s="208">
        <v>68.5</v>
      </c>
      <c r="F129" s="208">
        <v>2</v>
      </c>
      <c r="G129" s="26">
        <v>120</v>
      </c>
      <c r="H129" s="208">
        <v>0</v>
      </c>
    </row>
    <row r="130" spans="1:8" ht="15">
      <c r="A130" s="32">
        <f t="shared" si="1"/>
        <v>42316</v>
      </c>
      <c r="B130" s="208">
        <v>-0.5</v>
      </c>
      <c r="C130" s="208">
        <v>8.9</v>
      </c>
      <c r="D130" s="208">
        <v>4.2</v>
      </c>
      <c r="E130" s="208">
        <v>59.9</v>
      </c>
      <c r="F130" s="208">
        <v>0.7</v>
      </c>
      <c r="G130" s="26">
        <v>128</v>
      </c>
      <c r="H130" s="208">
        <v>0</v>
      </c>
    </row>
    <row r="131" spans="1:8" ht="15">
      <c r="A131" s="32">
        <f t="shared" si="1"/>
        <v>42317</v>
      </c>
      <c r="B131" s="208">
        <v>-3.2</v>
      </c>
      <c r="C131" s="208">
        <v>10.199999999999999</v>
      </c>
      <c r="D131" s="208">
        <v>3.4999999999999996</v>
      </c>
      <c r="E131" s="208">
        <v>67.7</v>
      </c>
      <c r="F131" s="208">
        <v>1.3</v>
      </c>
      <c r="G131" s="26">
        <v>152</v>
      </c>
      <c r="H131" s="208">
        <v>0</v>
      </c>
    </row>
    <row r="132" spans="1:8" ht="15">
      <c r="A132" s="32">
        <f t="shared" si="1"/>
        <v>42318</v>
      </c>
      <c r="B132" s="208">
        <v>0.1</v>
      </c>
      <c r="C132" s="208">
        <v>11.2</v>
      </c>
      <c r="D132" s="208">
        <v>5.6499999999999995</v>
      </c>
      <c r="E132" s="208">
        <v>65.2</v>
      </c>
      <c r="F132" s="208">
        <v>1.7</v>
      </c>
      <c r="G132" s="26">
        <v>88</v>
      </c>
      <c r="H132" s="208">
        <v>0</v>
      </c>
    </row>
    <row r="133" spans="1:8" ht="15">
      <c r="A133" s="32">
        <f t="shared" si="1"/>
        <v>42319</v>
      </c>
      <c r="B133" s="208">
        <v>2.8</v>
      </c>
      <c r="C133" s="208">
        <v>7.4</v>
      </c>
      <c r="D133" s="208">
        <v>5.0999999999999996</v>
      </c>
      <c r="E133" s="208">
        <v>87.3</v>
      </c>
      <c r="F133" s="208">
        <v>1.5</v>
      </c>
      <c r="G133" s="26">
        <v>50</v>
      </c>
      <c r="H133" s="208">
        <v>1</v>
      </c>
    </row>
    <row r="134" spans="1:8" ht="15">
      <c r="A134" s="32">
        <f t="shared" si="1"/>
        <v>42320</v>
      </c>
      <c r="B134" s="208">
        <v>4.5</v>
      </c>
      <c r="C134" s="208">
        <v>11.7</v>
      </c>
      <c r="D134" s="208">
        <v>8.1</v>
      </c>
      <c r="E134" s="208">
        <v>93.1</v>
      </c>
      <c r="F134" s="208">
        <v>1.3</v>
      </c>
      <c r="G134" s="26">
        <v>39</v>
      </c>
      <c r="H134" s="208">
        <v>7.2</v>
      </c>
    </row>
    <row r="135" spans="1:8" ht="15">
      <c r="A135" s="32">
        <f t="shared" si="1"/>
        <v>42321</v>
      </c>
      <c r="B135" s="208">
        <v>5</v>
      </c>
      <c r="C135" s="208">
        <v>10.199999999999999</v>
      </c>
      <c r="D135" s="208">
        <v>7.6</v>
      </c>
      <c r="E135" s="208">
        <v>77.5</v>
      </c>
      <c r="F135" s="208">
        <v>3.4</v>
      </c>
      <c r="G135" s="26">
        <v>64</v>
      </c>
      <c r="H135" s="208">
        <v>1.4</v>
      </c>
    </row>
    <row r="136" spans="1:8" ht="15">
      <c r="A136" s="32">
        <f t="shared" si="1"/>
        <v>42322</v>
      </c>
      <c r="B136" s="208">
        <v>3.5</v>
      </c>
      <c r="C136" s="208">
        <v>14.9</v>
      </c>
      <c r="D136" s="208">
        <v>9.1999999999999993</v>
      </c>
      <c r="E136" s="208">
        <v>77.5</v>
      </c>
      <c r="F136" s="208">
        <v>2.9</v>
      </c>
      <c r="G136" s="26">
        <v>104</v>
      </c>
      <c r="H136" s="208">
        <v>0.4</v>
      </c>
    </row>
    <row r="137" spans="1:8" ht="15">
      <c r="A137" s="32">
        <f t="shared" si="1"/>
        <v>42323</v>
      </c>
      <c r="B137" s="208">
        <v>0</v>
      </c>
      <c r="C137" s="208">
        <v>6.4</v>
      </c>
      <c r="D137" s="208">
        <v>3.2</v>
      </c>
      <c r="E137" s="208">
        <v>79.7</v>
      </c>
      <c r="F137" s="208">
        <v>2.8</v>
      </c>
      <c r="G137" s="26">
        <v>40</v>
      </c>
      <c r="H137" s="208">
        <v>0.8</v>
      </c>
    </row>
    <row r="138" spans="1:8" ht="15">
      <c r="A138" s="32">
        <f t="shared" si="1"/>
        <v>42324</v>
      </c>
      <c r="B138" s="208">
        <v>-0.3</v>
      </c>
      <c r="C138" s="208">
        <v>14.4</v>
      </c>
      <c r="D138" s="208">
        <v>7.05</v>
      </c>
      <c r="E138" s="208">
        <v>78.599999999999994</v>
      </c>
      <c r="F138" s="208">
        <v>1.4</v>
      </c>
      <c r="G138" s="26">
        <v>123</v>
      </c>
      <c r="H138" s="208">
        <v>0.2</v>
      </c>
    </row>
    <row r="139" spans="1:8" ht="15">
      <c r="A139" s="32">
        <f t="shared" si="1"/>
        <v>42325</v>
      </c>
      <c r="B139" s="208">
        <v>4.2</v>
      </c>
      <c r="C139" s="208">
        <v>8.1</v>
      </c>
      <c r="D139" s="208">
        <v>6.15</v>
      </c>
      <c r="E139" s="208">
        <v>94.6</v>
      </c>
      <c r="F139" s="208">
        <v>2.2000000000000002</v>
      </c>
      <c r="G139" s="26">
        <v>28</v>
      </c>
      <c r="H139" s="208">
        <v>0</v>
      </c>
    </row>
    <row r="140" spans="1:8" ht="15">
      <c r="A140" s="32">
        <f t="shared" si="1"/>
        <v>42326</v>
      </c>
      <c r="B140" s="208">
        <v>2.7</v>
      </c>
      <c r="C140" s="208">
        <v>8.5</v>
      </c>
      <c r="D140" s="208">
        <v>5.6</v>
      </c>
      <c r="E140" s="208">
        <v>93.3</v>
      </c>
      <c r="F140" s="208">
        <v>1.6</v>
      </c>
      <c r="G140" s="26">
        <v>15</v>
      </c>
      <c r="H140" s="208">
        <v>0.2</v>
      </c>
    </row>
    <row r="141" spans="1:8" ht="15">
      <c r="A141" s="32">
        <f t="shared" si="1"/>
        <v>42327</v>
      </c>
      <c r="B141" s="208">
        <v>0.6</v>
      </c>
      <c r="C141" s="208">
        <v>6.9</v>
      </c>
      <c r="D141" s="208">
        <v>3.75</v>
      </c>
      <c r="E141" s="208">
        <v>78.599999999999994</v>
      </c>
      <c r="F141" s="208">
        <v>2.1</v>
      </c>
      <c r="G141" s="26">
        <v>48</v>
      </c>
      <c r="H141" s="208">
        <v>0.2</v>
      </c>
    </row>
    <row r="142" spans="1:8" ht="15">
      <c r="A142" s="32">
        <f t="shared" ref="A142:A169" si="2">A141+1</f>
        <v>42328</v>
      </c>
      <c r="B142" s="208">
        <v>-2</v>
      </c>
      <c r="C142" s="208">
        <v>5.4</v>
      </c>
      <c r="D142" s="208">
        <v>1.7000000000000002</v>
      </c>
      <c r="E142" s="208">
        <v>78.5</v>
      </c>
      <c r="F142" s="208">
        <v>1.4</v>
      </c>
      <c r="G142" s="26">
        <v>55</v>
      </c>
      <c r="H142" s="208">
        <v>0</v>
      </c>
    </row>
    <row r="143" spans="1:8" ht="15">
      <c r="A143" s="32">
        <f t="shared" si="2"/>
        <v>42329</v>
      </c>
      <c r="B143" s="208">
        <v>-0.8</v>
      </c>
      <c r="C143" s="208">
        <v>6.9</v>
      </c>
      <c r="D143" s="208">
        <v>3.0500000000000003</v>
      </c>
      <c r="E143" s="208">
        <v>75.5</v>
      </c>
      <c r="F143" s="208">
        <v>1.8</v>
      </c>
      <c r="G143" s="26">
        <v>66</v>
      </c>
      <c r="H143" s="208">
        <v>0</v>
      </c>
    </row>
    <row r="144" spans="1:8" ht="15">
      <c r="A144" s="32">
        <f t="shared" si="2"/>
        <v>42330</v>
      </c>
      <c r="B144" s="208">
        <v>-4</v>
      </c>
      <c r="C144" s="208">
        <v>1.7</v>
      </c>
      <c r="D144" s="208">
        <v>-1.1499999999999999</v>
      </c>
      <c r="E144" s="208">
        <v>90.7</v>
      </c>
      <c r="F144" s="208">
        <v>2.1</v>
      </c>
      <c r="G144" s="26">
        <v>35</v>
      </c>
      <c r="H144" s="208">
        <v>0</v>
      </c>
    </row>
    <row r="145" spans="1:8" ht="15">
      <c r="A145" s="32">
        <f t="shared" si="2"/>
        <v>42331</v>
      </c>
      <c r="B145" s="208">
        <v>-3.3</v>
      </c>
      <c r="C145" s="208">
        <v>8.6999999999999993</v>
      </c>
      <c r="D145" s="208">
        <v>2.6999999999999997</v>
      </c>
      <c r="E145" s="208">
        <v>81.5</v>
      </c>
      <c r="F145" s="208">
        <v>1</v>
      </c>
      <c r="G145" s="26">
        <v>130</v>
      </c>
      <c r="H145" s="208">
        <v>0.2</v>
      </c>
    </row>
    <row r="146" spans="1:8" ht="15">
      <c r="A146" s="32">
        <f t="shared" si="2"/>
        <v>42332</v>
      </c>
      <c r="B146" s="208">
        <v>-4.5</v>
      </c>
      <c r="C146" s="208">
        <v>8.1999999999999993</v>
      </c>
      <c r="D146" s="208">
        <v>1.8499999999999996</v>
      </c>
      <c r="E146" s="208">
        <v>89</v>
      </c>
      <c r="F146" s="208">
        <v>0.5</v>
      </c>
      <c r="G146" s="26">
        <v>122</v>
      </c>
      <c r="H146" s="208">
        <v>0.2</v>
      </c>
    </row>
    <row r="147" spans="1:8" ht="15">
      <c r="A147" s="32">
        <f t="shared" si="2"/>
        <v>42333</v>
      </c>
      <c r="B147" s="208">
        <v>-3.4</v>
      </c>
      <c r="C147" s="208">
        <v>6</v>
      </c>
      <c r="D147" s="208">
        <v>1.3</v>
      </c>
      <c r="E147" s="208">
        <v>98.5</v>
      </c>
      <c r="F147" s="208">
        <v>0.6</v>
      </c>
      <c r="G147" s="26">
        <v>55</v>
      </c>
      <c r="H147" s="208">
        <v>0.2</v>
      </c>
    </row>
    <row r="148" spans="1:8" ht="15">
      <c r="A148" s="32">
        <f t="shared" si="2"/>
        <v>42334</v>
      </c>
      <c r="B148" s="208">
        <v>-1.5</v>
      </c>
      <c r="C148" s="208">
        <v>15.1</v>
      </c>
      <c r="D148" s="208">
        <v>6.8</v>
      </c>
      <c r="E148" s="208">
        <v>85</v>
      </c>
      <c r="F148" s="208">
        <v>1.7</v>
      </c>
      <c r="G148" s="26">
        <v>114</v>
      </c>
      <c r="H148" s="208">
        <v>0.4</v>
      </c>
    </row>
    <row r="149" spans="1:8" ht="15">
      <c r="A149" s="32">
        <f t="shared" si="2"/>
        <v>42335</v>
      </c>
      <c r="B149" s="208">
        <v>2.8</v>
      </c>
      <c r="C149" s="208">
        <v>13.1</v>
      </c>
      <c r="D149" s="208">
        <v>7.9499999999999993</v>
      </c>
      <c r="E149" s="208">
        <v>86.7</v>
      </c>
      <c r="F149" s="208">
        <v>1.3</v>
      </c>
      <c r="G149" s="26">
        <v>84</v>
      </c>
      <c r="H149" s="208">
        <v>0</v>
      </c>
    </row>
    <row r="150" spans="1:8" ht="15">
      <c r="A150" s="32">
        <f t="shared" si="2"/>
        <v>42336</v>
      </c>
      <c r="B150" s="208">
        <v>-0.9</v>
      </c>
      <c r="C150" s="208">
        <v>7.7</v>
      </c>
      <c r="D150" s="208">
        <v>3.4</v>
      </c>
      <c r="E150" s="208">
        <v>98.3</v>
      </c>
      <c r="F150" s="208">
        <v>1.4</v>
      </c>
      <c r="G150" s="26">
        <v>56</v>
      </c>
      <c r="H150" s="208">
        <v>0.2</v>
      </c>
    </row>
    <row r="151" spans="1:8" ht="15">
      <c r="A151" s="32">
        <f t="shared" si="2"/>
        <v>42337</v>
      </c>
      <c r="B151" s="208">
        <v>1.1000000000000001</v>
      </c>
      <c r="C151" s="208">
        <v>3.8</v>
      </c>
      <c r="D151" s="208">
        <v>2.4500000000000002</v>
      </c>
      <c r="E151" s="208">
        <v>97.5</v>
      </c>
      <c r="F151" s="208">
        <v>1.9</v>
      </c>
      <c r="G151" s="26">
        <v>10</v>
      </c>
      <c r="H151" s="208">
        <v>0</v>
      </c>
    </row>
    <row r="152" spans="1:8" ht="15">
      <c r="A152" s="32">
        <f t="shared" si="2"/>
        <v>42338</v>
      </c>
      <c r="B152" s="208">
        <v>1.3</v>
      </c>
      <c r="C152" s="208">
        <v>8.9</v>
      </c>
      <c r="D152" s="208">
        <v>5.1000000000000005</v>
      </c>
      <c r="E152" s="208">
        <v>90.7</v>
      </c>
      <c r="F152" s="208">
        <v>2</v>
      </c>
      <c r="G152" s="26">
        <v>78</v>
      </c>
      <c r="H152" s="208">
        <v>0</v>
      </c>
    </row>
    <row r="153" spans="1:8" ht="15">
      <c r="A153" s="32">
        <f t="shared" si="2"/>
        <v>42339</v>
      </c>
      <c r="B153" s="208">
        <v>-1.8</v>
      </c>
      <c r="C153" s="208">
        <v>4.2</v>
      </c>
      <c r="D153" s="208">
        <v>1.2000000000000002</v>
      </c>
      <c r="E153" s="208">
        <v>100</v>
      </c>
      <c r="F153" s="208">
        <v>0.6</v>
      </c>
      <c r="G153" s="26">
        <v>31</v>
      </c>
      <c r="H153" s="208">
        <v>0.2</v>
      </c>
    </row>
    <row r="154" spans="1:8" ht="15">
      <c r="A154" s="32">
        <f t="shared" si="2"/>
        <v>42340</v>
      </c>
      <c r="B154" s="208">
        <v>0.5</v>
      </c>
      <c r="C154" s="208">
        <v>15.3</v>
      </c>
      <c r="D154" s="208">
        <v>7.9</v>
      </c>
      <c r="E154" s="208">
        <v>87.9</v>
      </c>
      <c r="F154" s="208">
        <v>1</v>
      </c>
      <c r="G154" s="26">
        <v>77</v>
      </c>
      <c r="H154" s="208">
        <v>0.4</v>
      </c>
    </row>
    <row r="155" spans="1:8" ht="15">
      <c r="A155" s="32">
        <f t="shared" si="2"/>
        <v>42341</v>
      </c>
      <c r="B155" s="208">
        <v>5.4</v>
      </c>
      <c r="C155" s="208">
        <v>18.5</v>
      </c>
      <c r="D155" s="208">
        <v>11.95</v>
      </c>
      <c r="E155" s="208">
        <v>86.3</v>
      </c>
      <c r="F155" s="208">
        <v>1.7</v>
      </c>
      <c r="G155" s="26">
        <v>72</v>
      </c>
      <c r="H155" s="208">
        <v>0.2</v>
      </c>
    </row>
    <row r="156" spans="1:8" ht="15">
      <c r="A156" s="32">
        <f t="shared" si="2"/>
        <v>42342</v>
      </c>
      <c r="B156" s="208">
        <v>5.8</v>
      </c>
      <c r="C156" s="208">
        <v>9.6</v>
      </c>
      <c r="D156" s="208">
        <v>7.6999999999999993</v>
      </c>
      <c r="E156" s="208">
        <v>94.1</v>
      </c>
      <c r="F156" s="208">
        <v>4</v>
      </c>
      <c r="G156" s="26">
        <v>32</v>
      </c>
      <c r="H156" s="208">
        <v>0.4</v>
      </c>
    </row>
    <row r="157" spans="1:8" ht="15">
      <c r="A157" s="32">
        <f t="shared" si="2"/>
        <v>42343</v>
      </c>
      <c r="B157" s="208">
        <v>1.2</v>
      </c>
      <c r="C157" s="208">
        <v>7.7</v>
      </c>
      <c r="D157" s="208">
        <v>4.45</v>
      </c>
      <c r="E157" s="208">
        <v>80.8</v>
      </c>
      <c r="F157" s="208">
        <v>5.6</v>
      </c>
      <c r="G157" s="26">
        <v>23</v>
      </c>
      <c r="H157" s="208">
        <v>0.4</v>
      </c>
    </row>
    <row r="158" spans="1:8" ht="15">
      <c r="A158" s="32">
        <f t="shared" si="2"/>
        <v>42344</v>
      </c>
      <c r="B158" s="208">
        <v>-2.2000000000000002</v>
      </c>
      <c r="C158" s="208">
        <v>1.2</v>
      </c>
      <c r="D158" s="208">
        <v>-0.50000000000000011</v>
      </c>
      <c r="E158" s="208">
        <v>84.7</v>
      </c>
      <c r="F158" s="208">
        <v>1.7</v>
      </c>
      <c r="G158" s="26">
        <v>17</v>
      </c>
      <c r="H158" s="208">
        <v>0.2</v>
      </c>
    </row>
    <row r="159" spans="1:8" ht="15">
      <c r="A159" s="32">
        <f t="shared" si="2"/>
        <v>42345</v>
      </c>
      <c r="B159" s="208">
        <v>-4.4000000000000004</v>
      </c>
      <c r="C159" s="208">
        <v>4.8</v>
      </c>
      <c r="D159" s="208">
        <v>0.19999999999999973</v>
      </c>
      <c r="E159" s="208">
        <v>91.5</v>
      </c>
      <c r="F159" s="208">
        <v>0.6</v>
      </c>
      <c r="G159" s="26">
        <v>91</v>
      </c>
      <c r="H159" s="208">
        <v>0</v>
      </c>
    </row>
    <row r="160" spans="1:8" ht="15">
      <c r="A160" s="32">
        <f t="shared" si="2"/>
        <v>42346</v>
      </c>
      <c r="B160" s="208">
        <v>-3.9</v>
      </c>
      <c r="C160" s="208">
        <v>7.4</v>
      </c>
      <c r="D160" s="208">
        <v>1.7500000000000002</v>
      </c>
      <c r="E160" s="208">
        <v>84.9</v>
      </c>
      <c r="F160" s="208">
        <v>3.4</v>
      </c>
      <c r="G160" s="26">
        <v>46</v>
      </c>
      <c r="H160" s="208">
        <v>0.4</v>
      </c>
    </row>
    <row r="161" spans="1:8" ht="15">
      <c r="A161" s="32">
        <f t="shared" si="2"/>
        <v>42347</v>
      </c>
      <c r="B161" s="208">
        <v>0</v>
      </c>
      <c r="C161" s="208">
        <v>6.2</v>
      </c>
      <c r="D161" s="208">
        <v>3.1</v>
      </c>
      <c r="E161" s="208">
        <v>74.2</v>
      </c>
      <c r="F161" s="208">
        <v>4.8</v>
      </c>
      <c r="G161" s="26">
        <v>66</v>
      </c>
      <c r="H161" s="208">
        <v>0.4</v>
      </c>
    </row>
    <row r="162" spans="1:8" ht="15">
      <c r="A162" s="32">
        <f t="shared" si="2"/>
        <v>42348</v>
      </c>
      <c r="B162" s="208">
        <v>-3.3</v>
      </c>
      <c r="C162" s="208">
        <v>4.2</v>
      </c>
      <c r="D162" s="208">
        <v>0.45000000000000018</v>
      </c>
      <c r="E162" s="208">
        <v>72.5</v>
      </c>
      <c r="F162" s="208">
        <v>2.2999999999999998</v>
      </c>
      <c r="G162" s="26">
        <v>64</v>
      </c>
      <c r="H162" s="208">
        <v>0</v>
      </c>
    </row>
    <row r="163" spans="1:8" ht="15">
      <c r="A163" s="32">
        <f t="shared" si="2"/>
        <v>42349</v>
      </c>
      <c r="B163" s="208">
        <v>-5.5</v>
      </c>
      <c r="C163" s="208">
        <v>5.7</v>
      </c>
      <c r="D163" s="208">
        <v>0.10000000000000009</v>
      </c>
      <c r="E163" s="208">
        <v>71.5</v>
      </c>
      <c r="F163" s="208">
        <v>1.6</v>
      </c>
      <c r="G163" s="26">
        <v>105</v>
      </c>
      <c r="H163" s="208">
        <v>0</v>
      </c>
    </row>
    <row r="164" spans="1:8" ht="15">
      <c r="A164" s="32">
        <f t="shared" si="2"/>
        <v>42350</v>
      </c>
      <c r="B164" s="208">
        <v>-5.2</v>
      </c>
      <c r="C164" s="208">
        <v>6.1</v>
      </c>
      <c r="D164" s="208">
        <v>0.44999999999999973</v>
      </c>
      <c r="E164" s="208">
        <v>66</v>
      </c>
      <c r="F164" s="208">
        <v>2.1</v>
      </c>
      <c r="G164" s="26">
        <v>105</v>
      </c>
      <c r="H164" s="208">
        <v>0</v>
      </c>
    </row>
    <row r="165" spans="1:8" ht="15">
      <c r="A165" s="32">
        <f t="shared" si="2"/>
        <v>42351</v>
      </c>
      <c r="B165" s="208">
        <v>-4.5</v>
      </c>
      <c r="C165" s="208">
        <v>6.2</v>
      </c>
      <c r="D165" s="208">
        <v>0.85000000000000009</v>
      </c>
      <c r="E165" s="208">
        <v>68.599999999999994</v>
      </c>
      <c r="F165" s="208">
        <v>2</v>
      </c>
      <c r="G165" s="26">
        <v>109</v>
      </c>
      <c r="H165" s="208">
        <v>0</v>
      </c>
    </row>
    <row r="166" spans="1:8" ht="15">
      <c r="A166" s="32">
        <f t="shared" si="2"/>
        <v>42352</v>
      </c>
      <c r="B166" s="208">
        <v>-7</v>
      </c>
      <c r="C166" s="208">
        <v>8.1</v>
      </c>
      <c r="D166" s="208">
        <v>0.54999999999999982</v>
      </c>
      <c r="E166" s="208">
        <v>76.099999999999994</v>
      </c>
      <c r="F166" s="208">
        <v>0.7</v>
      </c>
      <c r="G166" s="26">
        <v>98</v>
      </c>
      <c r="H166" s="208">
        <v>0</v>
      </c>
    </row>
    <row r="167" spans="1:8" ht="15">
      <c r="A167" s="32">
        <f t="shared" si="2"/>
        <v>42353</v>
      </c>
      <c r="B167" s="208">
        <v>-6</v>
      </c>
      <c r="C167" s="208">
        <v>7.7</v>
      </c>
      <c r="D167" s="208">
        <v>0.85000000000000009</v>
      </c>
      <c r="E167" s="208">
        <v>79.400000000000006</v>
      </c>
      <c r="F167" s="208">
        <v>0.3</v>
      </c>
      <c r="G167" s="26">
        <v>72</v>
      </c>
      <c r="H167" s="208">
        <v>0</v>
      </c>
    </row>
    <row r="168" spans="1:8" ht="15">
      <c r="A168" s="32">
        <f t="shared" si="2"/>
        <v>42354</v>
      </c>
      <c r="B168" s="208">
        <v>-1.3</v>
      </c>
      <c r="C168" s="208">
        <v>7</v>
      </c>
      <c r="D168" s="208">
        <v>2.85</v>
      </c>
      <c r="E168" s="208">
        <v>75.7</v>
      </c>
      <c r="F168" s="208">
        <v>2.2000000000000002</v>
      </c>
      <c r="G168" s="26">
        <v>79</v>
      </c>
      <c r="H168" s="208">
        <v>0</v>
      </c>
    </row>
    <row r="169" spans="1:8" ht="15">
      <c r="A169" s="32">
        <f t="shared" si="2"/>
        <v>42355</v>
      </c>
      <c r="B169" s="208">
        <v>0.8</v>
      </c>
      <c r="C169" s="208">
        <v>5.5</v>
      </c>
      <c r="D169" s="208">
        <v>3.15</v>
      </c>
      <c r="E169" s="208">
        <v>71.099999999999994</v>
      </c>
      <c r="F169" s="208">
        <v>1.5</v>
      </c>
      <c r="G169" s="26">
        <v>82</v>
      </c>
      <c r="H169" s="208">
        <v>0</v>
      </c>
    </row>
  </sheetData>
  <mergeCells count="7">
    <mergeCell ref="A9:A11"/>
    <mergeCell ref="E9:E10"/>
    <mergeCell ref="F9:F10"/>
    <mergeCell ref="D1:H1"/>
    <mergeCell ref="B9:D9"/>
    <mergeCell ref="H9:H10"/>
    <mergeCell ref="G9:G10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J85"/>
  <sheetViews>
    <sheetView topLeftCell="A7" zoomScaleNormal="100" workbookViewId="0">
      <pane xSplit="1" topLeftCell="K1" activePane="topRight" state="frozen"/>
      <selection pane="topRight" activeCell="W4" sqref="W4"/>
    </sheetView>
  </sheetViews>
  <sheetFormatPr defaultRowHeight="15"/>
  <cols>
    <col min="1" max="2" width="17.42578125" style="396" customWidth="1"/>
    <col min="3" max="3" width="16.85546875" style="385" customWidth="1"/>
    <col min="4" max="4" width="18.42578125" style="385" customWidth="1"/>
    <col min="5" max="7" width="14.5703125" style="385" customWidth="1"/>
    <col min="8" max="8" width="9.140625" style="385" customWidth="1"/>
    <col min="9" max="9" width="10.7109375" style="385" customWidth="1"/>
    <col min="10" max="10" width="7.7109375" style="385" customWidth="1"/>
    <col min="11" max="11" width="7" style="385" customWidth="1"/>
    <col min="12" max="12" width="7.5703125" style="385" customWidth="1"/>
    <col min="13" max="13" width="6.85546875" style="385" customWidth="1"/>
    <col min="14" max="14" width="8" style="385" customWidth="1"/>
    <col min="15" max="15" width="7.5703125" style="385" customWidth="1"/>
    <col min="16" max="16" width="7.7109375" style="385" customWidth="1"/>
    <col min="17" max="18" width="9.140625" style="385" customWidth="1"/>
    <col min="19" max="20" width="9.140625" style="385"/>
    <col min="21" max="21" width="10.7109375" style="385" bestFit="1" customWidth="1"/>
    <col min="22" max="24" width="9.140625" style="385"/>
    <col min="25" max="25" width="9.7109375" style="385" bestFit="1" customWidth="1"/>
    <col min="26" max="29" width="9.140625" style="385"/>
    <col min="30" max="30" width="10.7109375" style="385" bestFit="1" customWidth="1"/>
    <col min="31" max="31" width="9.140625" style="385"/>
    <col min="32" max="32" width="10.7109375" style="385" bestFit="1" customWidth="1"/>
    <col min="33" max="16384" width="9.140625" style="385"/>
  </cols>
  <sheetData>
    <row r="1" spans="1:21">
      <c r="A1" s="384" t="s">
        <v>602</v>
      </c>
      <c r="B1" s="384"/>
      <c r="F1" s="386" t="s">
        <v>603</v>
      </c>
      <c r="G1" s="386"/>
      <c r="J1" s="387" t="s">
        <v>578</v>
      </c>
      <c r="K1" s="387" t="s">
        <v>592</v>
      </c>
      <c r="L1" s="387" t="s">
        <v>594</v>
      </c>
      <c r="M1" s="388" t="s">
        <v>596</v>
      </c>
      <c r="N1" s="389" t="s">
        <v>597</v>
      </c>
      <c r="O1" s="389" t="s">
        <v>598</v>
      </c>
      <c r="P1" s="388" t="s">
        <v>599</v>
      </c>
      <c r="Q1" s="388" t="s">
        <v>600</v>
      </c>
      <c r="R1" s="389" t="s">
        <v>601</v>
      </c>
      <c r="T1" s="390"/>
      <c r="U1" s="385" t="s">
        <v>604</v>
      </c>
    </row>
    <row r="2" spans="1:21" ht="45">
      <c r="A2" s="391" t="s">
        <v>64</v>
      </c>
      <c r="B2" s="391" t="s">
        <v>605</v>
      </c>
      <c r="C2" s="384" t="s">
        <v>606</v>
      </c>
      <c r="D2" s="384" t="s">
        <v>607</v>
      </c>
      <c r="E2" s="384" t="s">
        <v>608</v>
      </c>
      <c r="F2" s="392" t="s">
        <v>579</v>
      </c>
      <c r="G2" s="392" t="s">
        <v>609</v>
      </c>
      <c r="H2" s="384" t="s">
        <v>579</v>
      </c>
      <c r="I2" s="384" t="s">
        <v>609</v>
      </c>
      <c r="T2" s="389"/>
      <c r="U2" s="385" t="s">
        <v>610</v>
      </c>
    </row>
    <row r="3" spans="1:21" ht="46.5" customHeight="1">
      <c r="A3" s="391" t="s">
        <v>611</v>
      </c>
      <c r="B3" s="393">
        <v>0</v>
      </c>
      <c r="C3" s="384">
        <v>312.8</v>
      </c>
      <c r="D3" s="384"/>
      <c r="E3" s="384"/>
      <c r="F3" s="392">
        <v>7.4051491247698751</v>
      </c>
      <c r="G3" s="392"/>
      <c r="H3" s="385">
        <v>6.7873644225637904</v>
      </c>
      <c r="I3" s="394"/>
      <c r="T3" s="395"/>
      <c r="U3" s="385" t="s">
        <v>612</v>
      </c>
    </row>
    <row r="4" spans="1:21" ht="46.5" customHeight="1">
      <c r="A4" s="391" t="s">
        <v>613</v>
      </c>
      <c r="B4" s="393">
        <v>0</v>
      </c>
      <c r="C4" s="384"/>
      <c r="D4" s="384"/>
      <c r="E4" s="384"/>
      <c r="F4" s="392">
        <v>6.2410379408853567</v>
      </c>
      <c r="G4" s="392"/>
      <c r="H4" s="385">
        <v>7.1401386026493396</v>
      </c>
      <c r="I4" s="394"/>
    </row>
    <row r="5" spans="1:21" ht="46.5" customHeight="1">
      <c r="A5" s="391" t="s">
        <v>614</v>
      </c>
      <c r="B5" s="393">
        <v>0</v>
      </c>
      <c r="C5" s="384"/>
      <c r="D5" s="384"/>
      <c r="E5" s="384"/>
      <c r="F5" s="392">
        <v>5.5913744418227571</v>
      </c>
      <c r="G5" s="392"/>
      <c r="H5" s="385">
        <v>5.9060138062590397</v>
      </c>
      <c r="I5" s="394"/>
    </row>
    <row r="6" spans="1:21">
      <c r="A6" s="396" t="s">
        <v>508</v>
      </c>
      <c r="B6" s="393">
        <v>0</v>
      </c>
      <c r="C6" s="385">
        <v>288.79000000000002</v>
      </c>
      <c r="D6" s="385">
        <v>277.43976800000002</v>
      </c>
      <c r="E6" s="385">
        <f>D3-D6</f>
        <v>-277.43976800000002</v>
      </c>
      <c r="F6" s="386">
        <v>3.6813526873392148</v>
      </c>
      <c r="G6" s="397">
        <f>SUM(F3:F6)</f>
        <v>22.918914194817201</v>
      </c>
      <c r="H6" s="385">
        <v>5.1170906155046199</v>
      </c>
      <c r="I6" s="398">
        <f>SUM(H3:H6)</f>
        <v>24.95060744697679</v>
      </c>
      <c r="J6" s="399"/>
      <c r="K6" s="399"/>
      <c r="L6" s="399"/>
      <c r="M6" s="399">
        <v>0.64534998143873723</v>
      </c>
      <c r="N6" s="385">
        <v>0.84099507379997762</v>
      </c>
      <c r="O6" s="385">
        <v>0.32389011453338151</v>
      </c>
      <c r="P6" s="389"/>
      <c r="Q6" s="400">
        <v>4.7699574968340978E-2</v>
      </c>
      <c r="R6" s="399"/>
      <c r="S6" s="401">
        <f>AVERAGE(J6:R6)</f>
        <v>0.46448368618510932</v>
      </c>
      <c r="T6" s="401">
        <f>AVERAGE(M6:R6)</f>
        <v>0.46448368618510932</v>
      </c>
    </row>
    <row r="7" spans="1:21">
      <c r="A7" s="396" t="s">
        <v>509</v>
      </c>
      <c r="B7" s="393">
        <v>0</v>
      </c>
      <c r="D7" s="385">
        <v>0</v>
      </c>
      <c r="F7" s="386">
        <v>5.3754247893042244</v>
      </c>
      <c r="G7" s="397"/>
      <c r="H7" s="385">
        <v>4.1095241920594097</v>
      </c>
      <c r="I7" s="398"/>
      <c r="J7" s="399"/>
      <c r="K7" s="399"/>
      <c r="L7" s="399"/>
      <c r="M7" s="402">
        <v>0.75262796481185179</v>
      </c>
      <c r="N7" s="399"/>
      <c r="O7" s="399">
        <v>0.25911909683683865</v>
      </c>
      <c r="P7" s="402"/>
      <c r="Q7" s="402">
        <v>0.63598780193666882</v>
      </c>
      <c r="R7" s="399">
        <v>1.2841300374214775</v>
      </c>
      <c r="S7" s="401"/>
    </row>
    <row r="8" spans="1:21">
      <c r="A8" s="396" t="s">
        <v>510</v>
      </c>
      <c r="B8" s="393">
        <v>0</v>
      </c>
      <c r="D8" s="385">
        <v>0</v>
      </c>
      <c r="F8" s="386">
        <v>5.2709667372098039</v>
      </c>
      <c r="G8" s="397"/>
      <c r="H8" s="385">
        <v>5.5559199299614503</v>
      </c>
      <c r="I8" s="398"/>
      <c r="J8" s="399"/>
      <c r="K8" s="399"/>
      <c r="L8" s="399"/>
      <c r="M8" s="399"/>
      <c r="N8" s="399">
        <v>0.73151546048298044</v>
      </c>
      <c r="O8" s="399">
        <v>1.5878762262217141</v>
      </c>
      <c r="P8" s="399"/>
      <c r="Q8" s="399">
        <v>1.0425000782996916</v>
      </c>
      <c r="R8" s="399"/>
      <c r="S8" s="401">
        <f>AVERAGE(J8:R8)</f>
        <v>1.1206305883347953</v>
      </c>
      <c r="T8" s="401"/>
    </row>
    <row r="9" spans="1:21">
      <c r="A9" s="396" t="s">
        <v>511</v>
      </c>
      <c r="B9" s="393">
        <v>0</v>
      </c>
      <c r="C9" s="385">
        <v>328.56</v>
      </c>
      <c r="D9" s="385">
        <v>298.08835199999999</v>
      </c>
      <c r="E9" s="385">
        <f>D6-D9</f>
        <v>-20.648583999999971</v>
      </c>
      <c r="F9" s="386">
        <v>5.8011545083897129</v>
      </c>
      <c r="G9" s="397"/>
      <c r="H9" s="385">
        <v>5.7555664705138101</v>
      </c>
      <c r="I9" s="398"/>
      <c r="J9" s="399"/>
      <c r="K9" s="399"/>
      <c r="L9" s="399"/>
      <c r="M9" s="399">
        <v>0.85063085844937203</v>
      </c>
      <c r="N9" s="399">
        <v>0.98755710468270319</v>
      </c>
      <c r="O9" s="399">
        <v>1.4902452415392176</v>
      </c>
      <c r="P9" s="399">
        <v>0.98755710468270319</v>
      </c>
      <c r="Q9" s="399"/>
      <c r="R9" s="400"/>
      <c r="S9" s="401">
        <f>AVERAGE(J9:R9)</f>
        <v>1.078997577338499</v>
      </c>
      <c r="T9" s="401">
        <f t="shared" ref="T9:T10" si="0">AVERAGE(M9:R9)</f>
        <v>1.078997577338499</v>
      </c>
    </row>
    <row r="10" spans="1:21">
      <c r="A10" s="396" t="s">
        <v>512</v>
      </c>
      <c r="B10" s="393">
        <v>0</v>
      </c>
      <c r="C10" s="385">
        <v>313.98</v>
      </c>
      <c r="D10" s="385">
        <v>290.518416</v>
      </c>
      <c r="E10" s="385">
        <f>D9-D10</f>
        <v>7.5699359999999842</v>
      </c>
      <c r="F10" s="386">
        <v>5.9881703839724061</v>
      </c>
      <c r="G10" s="397">
        <f>AVERAGE(F9:F10)</f>
        <v>5.8946624461810595</v>
      </c>
      <c r="H10" s="385">
        <v>6.3401297698425703</v>
      </c>
      <c r="I10" s="398">
        <f>AVERAGE(H9:H10)</f>
        <v>6.0478481201781902</v>
      </c>
      <c r="J10" s="403">
        <f>E10/G10</f>
        <v>1.2842017790016584</v>
      </c>
      <c r="K10" s="403">
        <v>0.54257084764404451</v>
      </c>
      <c r="L10" s="399"/>
      <c r="M10" s="399"/>
      <c r="N10" s="399">
        <v>1.5211361264306293</v>
      </c>
      <c r="O10" s="399">
        <v>0.17615936611820179</v>
      </c>
      <c r="P10" s="399">
        <v>0.65795523245146759</v>
      </c>
      <c r="Q10" s="399">
        <v>0.64210088950082922</v>
      </c>
      <c r="R10" s="399"/>
      <c r="S10" s="401">
        <f t="shared" ref="S10" si="1">AVERAGE(J10:R10)</f>
        <v>0.80402070685780513</v>
      </c>
      <c r="T10" s="401">
        <f t="shared" si="0"/>
        <v>0.74933790362528196</v>
      </c>
    </row>
    <row r="11" spans="1:21">
      <c r="A11" s="396" t="s">
        <v>513</v>
      </c>
      <c r="B11" s="393">
        <v>0</v>
      </c>
      <c r="C11" s="385">
        <v>307.86999999999995</v>
      </c>
      <c r="D11" s="385">
        <v>287.34610400000003</v>
      </c>
      <c r="E11" s="385">
        <f>D10-D11</f>
        <v>3.1723119999999767</v>
      </c>
      <c r="F11" s="386">
        <v>5.6442188522558299</v>
      </c>
      <c r="G11" s="397">
        <f>AVERAGE(F10:F11)</f>
        <v>5.8161946181141175</v>
      </c>
      <c r="H11" s="385">
        <v>5.9716424605079199</v>
      </c>
      <c r="I11" s="398">
        <f>AVERAGE(H10:H11)</f>
        <v>6.1558861151752451</v>
      </c>
      <c r="J11" s="404">
        <f>E11/G11</f>
        <v>0.54542741574018871</v>
      </c>
      <c r="K11" s="404"/>
      <c r="L11" s="404">
        <v>0.12943858475013595</v>
      </c>
      <c r="M11" s="399"/>
      <c r="N11" s="400"/>
      <c r="O11" s="400"/>
      <c r="P11" s="399">
        <v>0.43294974899180777</v>
      </c>
      <c r="Q11" s="399"/>
      <c r="R11" s="399"/>
      <c r="S11" s="401"/>
    </row>
    <row r="12" spans="1:21">
      <c r="A12" s="396" t="s">
        <v>615</v>
      </c>
      <c r="B12" s="393">
        <v>0</v>
      </c>
      <c r="F12" s="386">
        <v>5.7300479100831918</v>
      </c>
      <c r="G12" s="397"/>
      <c r="H12" s="385">
        <v>6.1304577381962497</v>
      </c>
      <c r="I12" s="398"/>
      <c r="J12" s="399"/>
      <c r="K12" s="399"/>
      <c r="L12" s="399"/>
      <c r="M12" s="399"/>
      <c r="N12" s="399"/>
      <c r="O12" s="399"/>
      <c r="P12" s="399"/>
      <c r="Q12" s="399"/>
      <c r="R12" s="399"/>
      <c r="S12" s="401"/>
    </row>
    <row r="13" spans="1:21">
      <c r="A13" s="396" t="s">
        <v>616</v>
      </c>
      <c r="B13" s="393">
        <v>0</v>
      </c>
      <c r="F13" s="386">
        <v>5.2772424169913279</v>
      </c>
      <c r="G13" s="397"/>
      <c r="H13" s="385">
        <v>5.2907628169927703</v>
      </c>
      <c r="I13" s="398"/>
      <c r="J13" s="399"/>
      <c r="K13" s="399"/>
      <c r="L13" s="399"/>
      <c r="M13" s="399"/>
      <c r="N13" s="399"/>
      <c r="O13" s="399"/>
      <c r="P13" s="399"/>
      <c r="Q13" s="399"/>
      <c r="R13" s="399"/>
      <c r="S13" s="401"/>
    </row>
    <row r="14" spans="1:21">
      <c r="A14" s="396" t="s">
        <v>514</v>
      </c>
      <c r="B14" s="393">
        <v>0</v>
      </c>
      <c r="C14" s="385">
        <v>305.35999999999996</v>
      </c>
      <c r="D14" s="385">
        <v>286.042912</v>
      </c>
      <c r="E14" s="385">
        <f>D11-D14</f>
        <v>1.3031920000000241</v>
      </c>
      <c r="F14" s="386">
        <v>5.7374394707407523</v>
      </c>
      <c r="G14" s="397">
        <f>AVERAGE(F12:F14)</f>
        <v>5.5815765992717568</v>
      </c>
      <c r="H14" s="385">
        <v>6.4941515832418801</v>
      </c>
      <c r="I14" s="398">
        <f>AVERAGE(H12:H14)</f>
        <v>5.9717907128103001</v>
      </c>
      <c r="J14" s="399">
        <f>E14/G14</f>
        <v>0.23348098459672759</v>
      </c>
      <c r="K14" s="399">
        <v>0.31254825029680972</v>
      </c>
      <c r="L14" s="403"/>
      <c r="M14" s="399">
        <v>0.54904411716431811</v>
      </c>
      <c r="N14" s="399">
        <v>0.51198146115082888</v>
      </c>
      <c r="O14" s="399">
        <v>6.6979608794963647E-2</v>
      </c>
      <c r="P14" s="399">
        <v>0.58725079542060465</v>
      </c>
      <c r="Q14" s="399">
        <v>0.58819417019236098</v>
      </c>
      <c r="R14" s="399">
        <v>0.77545406238671966</v>
      </c>
      <c r="S14" s="401">
        <f t="shared" ref="S14" si="2">AVERAGE(J14:R14)</f>
        <v>0.45311668125041671</v>
      </c>
      <c r="T14" s="401">
        <f>AVERAGE(M14:R14)</f>
        <v>0.51315070251829942</v>
      </c>
    </row>
    <row r="15" spans="1:21">
      <c r="A15" s="396" t="s">
        <v>515</v>
      </c>
      <c r="B15" s="393">
        <v>0</v>
      </c>
      <c r="C15" s="385">
        <v>303.04000000000002</v>
      </c>
      <c r="D15" s="385">
        <v>284.83836799999995</v>
      </c>
      <c r="E15" s="385">
        <f>D14-D15</f>
        <v>1.2045440000000553</v>
      </c>
      <c r="F15" s="386">
        <v>5.2788507495268648</v>
      </c>
      <c r="G15" s="397">
        <f>AVERAGE(F14:F15)</f>
        <v>5.5081451101338086</v>
      </c>
      <c r="H15" s="385">
        <v>5.7095103394150799</v>
      </c>
      <c r="I15" s="398">
        <f>AVERAGE(H14:H15)</f>
        <v>6.1018309613284796</v>
      </c>
      <c r="J15" s="403"/>
      <c r="K15" s="399">
        <v>0.5891275438676985</v>
      </c>
      <c r="L15" s="403">
        <v>1.2781711191753644</v>
      </c>
      <c r="M15" s="399"/>
      <c r="N15" s="399">
        <v>0.41003277053190806</v>
      </c>
      <c r="O15" s="399"/>
      <c r="P15" s="399"/>
      <c r="Q15" s="399"/>
      <c r="R15" s="399"/>
      <c r="S15" s="401">
        <f>AVERAGE(J15:R15)</f>
        <v>0.75911047785832375</v>
      </c>
      <c r="T15" s="401">
        <f t="shared" ref="T15" si="3">AVERAGE(M15:R15)</f>
        <v>0.41003277053190806</v>
      </c>
    </row>
    <row r="16" spans="1:21">
      <c r="A16" s="396" t="s">
        <v>516</v>
      </c>
      <c r="B16" s="393">
        <v>0.2</v>
      </c>
      <c r="C16" s="385">
        <v>300.14999999999998</v>
      </c>
      <c r="D16" s="385">
        <v>283.33787999999998</v>
      </c>
      <c r="E16" s="385">
        <f>D15-D16</f>
        <v>1.5004879999999616</v>
      </c>
      <c r="F16" s="386">
        <v>4.9113607510697852</v>
      </c>
      <c r="G16" s="397">
        <f>AVERAGE(F15:F16)</f>
        <v>5.095105750298325</v>
      </c>
      <c r="H16" s="385">
        <v>5.1117766531028499</v>
      </c>
      <c r="I16" s="398">
        <f>AVERAGE(H15:H16)</f>
        <v>5.4106434962589649</v>
      </c>
      <c r="J16" s="399">
        <f>E16/G16</f>
        <v>0.294495948374007</v>
      </c>
      <c r="K16" s="399">
        <v>0.44620940220312899</v>
      </c>
      <c r="L16" s="399">
        <v>0.53396497213834571</v>
      </c>
      <c r="M16" s="402"/>
      <c r="N16" s="400"/>
      <c r="O16" s="400"/>
      <c r="P16" s="402"/>
      <c r="Q16" s="402"/>
      <c r="R16" s="400"/>
      <c r="S16" s="401">
        <f>AVERAGE(J16:R16)</f>
        <v>0.42489010757182721</v>
      </c>
      <c r="T16" s="401"/>
    </row>
    <row r="17" spans="1:26">
      <c r="A17" s="396" t="s">
        <v>617</v>
      </c>
      <c r="B17" s="393">
        <v>0</v>
      </c>
      <c r="F17" s="386">
        <v>5.5147029327023747</v>
      </c>
      <c r="G17" s="397"/>
      <c r="H17" s="385">
        <v>5.0396567803970598</v>
      </c>
      <c r="I17" s="398"/>
      <c r="J17" s="404"/>
      <c r="K17" s="404"/>
      <c r="L17" s="404"/>
      <c r="M17" s="399"/>
      <c r="N17" s="399"/>
      <c r="O17" s="399"/>
      <c r="P17" s="399"/>
      <c r="Q17" s="399"/>
      <c r="R17" s="399"/>
      <c r="S17" s="401"/>
    </row>
    <row r="18" spans="1:26">
      <c r="A18" s="405">
        <v>42012</v>
      </c>
      <c r="B18" s="393">
        <v>0</v>
      </c>
      <c r="F18" s="386">
        <v>5.7084484053908682</v>
      </c>
      <c r="G18" s="397"/>
      <c r="H18" s="385">
        <v>5.54449720493513</v>
      </c>
      <c r="I18" s="398"/>
      <c r="J18" s="399"/>
      <c r="K18" s="399"/>
      <c r="L18" s="399"/>
      <c r="M18" s="399"/>
      <c r="N18" s="399"/>
      <c r="O18" s="399"/>
      <c r="P18" s="399"/>
      <c r="Q18" s="399"/>
      <c r="R18" s="399"/>
      <c r="S18" s="401"/>
    </row>
    <row r="19" spans="1:26">
      <c r="A19" s="405">
        <v>42043</v>
      </c>
      <c r="B19" s="393">
        <v>0</v>
      </c>
      <c r="F19" s="386">
        <v>6.0738555382848904</v>
      </c>
      <c r="G19" s="397"/>
      <c r="H19" s="385">
        <v>6.2224973943051403</v>
      </c>
      <c r="I19" s="398"/>
      <c r="J19" s="399"/>
      <c r="K19" s="399"/>
      <c r="L19" s="399"/>
      <c r="M19" s="399"/>
      <c r="N19" s="399"/>
      <c r="O19" s="399"/>
      <c r="P19" s="406"/>
      <c r="Q19" s="406"/>
      <c r="R19" s="399"/>
      <c r="S19" s="401"/>
    </row>
    <row r="20" spans="1:26">
      <c r="A20" s="405">
        <v>42071</v>
      </c>
      <c r="B20" s="393">
        <v>0</v>
      </c>
      <c r="C20" s="385">
        <v>359.50000000000006</v>
      </c>
      <c r="D20" s="385">
        <v>310.02</v>
      </c>
      <c r="E20" s="385">
        <f>D16-D20</f>
        <v>-26.682119999999998</v>
      </c>
      <c r="F20" s="386">
        <v>6.3144198190760186</v>
      </c>
      <c r="G20" s="397">
        <f>SUM(F17:F20)</f>
        <v>23.611426695454153</v>
      </c>
      <c r="H20" s="385">
        <v>6.19979401996732</v>
      </c>
      <c r="I20" s="398">
        <f>SUM(H17:H20)</f>
        <v>23.006445399604651</v>
      </c>
      <c r="J20" s="399"/>
      <c r="K20" s="399"/>
      <c r="L20" s="399"/>
      <c r="M20" s="399"/>
      <c r="N20" s="400"/>
      <c r="O20" s="400"/>
      <c r="P20" s="402"/>
      <c r="Q20" s="402"/>
      <c r="R20" s="400"/>
      <c r="S20" s="401"/>
    </row>
    <row r="21" spans="1:26">
      <c r="A21" s="405">
        <v>42102</v>
      </c>
      <c r="B21" s="393">
        <v>0</v>
      </c>
      <c r="C21" s="385">
        <v>334.82000000000005</v>
      </c>
      <c r="D21" s="385">
        <v>303.86</v>
      </c>
      <c r="E21" s="385">
        <f>D20-D21</f>
        <v>6.1599999999999682</v>
      </c>
      <c r="F21" s="386">
        <v>6.1727043965452824</v>
      </c>
      <c r="G21" s="397">
        <f>AVERAGE(F20:F21)</f>
        <v>6.24356210781065</v>
      </c>
      <c r="H21" s="385">
        <v>6.55936082256855</v>
      </c>
      <c r="I21" s="398">
        <f>AVERAGE(H20:H21)</f>
        <v>6.3795774212679355</v>
      </c>
      <c r="J21" s="403">
        <f>E21/G21</f>
        <v>0.98661627667543395</v>
      </c>
      <c r="K21" s="403">
        <v>1.0358714926386632</v>
      </c>
      <c r="L21" s="403">
        <v>0.70684008964675471</v>
      </c>
      <c r="M21" s="399">
        <v>1.0253339182758354</v>
      </c>
      <c r="N21" s="399">
        <v>1.5849849539608583</v>
      </c>
      <c r="O21" s="399">
        <v>1.3970486477724107</v>
      </c>
      <c r="P21" s="399">
        <v>1.0107813281948694</v>
      </c>
      <c r="Q21" s="399"/>
      <c r="R21" s="399">
        <v>1.2623332424515028</v>
      </c>
      <c r="S21" s="401">
        <f>AVERAGE(J21:R21)</f>
        <v>1.1262262437020409</v>
      </c>
      <c r="T21" s="401">
        <f>AVERAGE(M21:R21)</f>
        <v>1.2560964181310954</v>
      </c>
    </row>
    <row r="22" spans="1:26">
      <c r="A22" s="405">
        <v>42132</v>
      </c>
      <c r="B22" s="393">
        <v>0</v>
      </c>
      <c r="C22" s="385">
        <v>320.42</v>
      </c>
      <c r="D22" s="385">
        <v>293.86206400000003</v>
      </c>
      <c r="E22" s="385">
        <f>D21-D22</f>
        <v>9.9979359999999815</v>
      </c>
      <c r="F22" s="386">
        <v>5.7511513337923379</v>
      </c>
      <c r="G22" s="397">
        <f>AVERAGE(F21:F22)</f>
        <v>5.9619278651688106</v>
      </c>
      <c r="H22" s="385">
        <v>6.8724755626681304</v>
      </c>
      <c r="I22" s="398">
        <f>AVERAGE(H21:H22)</f>
        <v>6.7159181926183402</v>
      </c>
      <c r="J22" s="399">
        <f>E22/G22</f>
        <v>1.6769635973643053</v>
      </c>
      <c r="K22" s="399"/>
      <c r="L22" s="399"/>
      <c r="M22" s="399">
        <v>1.1991731805023478</v>
      </c>
      <c r="N22" s="399">
        <v>0.84908776397224717</v>
      </c>
      <c r="O22" s="399">
        <v>1.0937992118452848</v>
      </c>
      <c r="P22" s="399">
        <v>0.70713770702099077</v>
      </c>
      <c r="Q22" s="399">
        <v>1.9873007973175993</v>
      </c>
      <c r="R22" s="399">
        <v>0.64008154514830906</v>
      </c>
      <c r="S22" s="401">
        <f>AVERAGE(J22:R22)</f>
        <v>1.1647919718815836</v>
      </c>
      <c r="T22" s="401">
        <f t="shared" ref="T22:T25" si="4">AVERAGE(M22:R22)</f>
        <v>1.0794300343011296</v>
      </c>
    </row>
    <row r="23" spans="1:26">
      <c r="A23" s="405">
        <v>42163</v>
      </c>
      <c r="B23" s="393">
        <v>0</v>
      </c>
      <c r="C23" s="385">
        <v>309.27000000000004</v>
      </c>
      <c r="D23" s="385">
        <v>288.07298400000002</v>
      </c>
      <c r="E23" s="385">
        <f>D22-D23</f>
        <v>5.7890800000000127</v>
      </c>
      <c r="F23" s="386">
        <v>5.2614241697460553</v>
      </c>
      <c r="G23" s="397">
        <f t="shared" ref="G23:I24" si="5">AVERAGE(F22:F23)</f>
        <v>5.5062877517691966</v>
      </c>
      <c r="H23" s="385">
        <v>5.2914871713697398</v>
      </c>
      <c r="I23" s="398">
        <f t="shared" si="5"/>
        <v>6.0819813670189351</v>
      </c>
      <c r="J23" s="399">
        <f>E23/G23</f>
        <v>1.0513580584559812</v>
      </c>
      <c r="K23" s="399">
        <v>0.44411627402040454</v>
      </c>
      <c r="L23" s="399">
        <v>1.1107621460637944</v>
      </c>
      <c r="M23" s="399"/>
      <c r="N23" s="399"/>
      <c r="O23" s="399"/>
      <c r="P23" s="399">
        <v>0.21215745574224026</v>
      </c>
      <c r="Q23" s="399">
        <v>0.37999757628499675</v>
      </c>
      <c r="R23" s="399">
        <v>0.47334685681156924</v>
      </c>
      <c r="S23" s="401">
        <f>AVERAGE(J23:R23)</f>
        <v>0.61195639456316431</v>
      </c>
      <c r="T23" s="401">
        <v>0.61199999999999999</v>
      </c>
    </row>
    <row r="24" spans="1:26">
      <c r="A24" s="405">
        <v>42193</v>
      </c>
      <c r="B24" s="393">
        <v>0</v>
      </c>
      <c r="C24" s="385">
        <v>317.05</v>
      </c>
      <c r="D24" s="385">
        <v>292.11235999999997</v>
      </c>
      <c r="E24" s="385">
        <f>D23-D24</f>
        <v>-4.0393759999999475</v>
      </c>
      <c r="F24" s="386">
        <v>6.1822188002758676</v>
      </c>
      <c r="G24" s="397">
        <f t="shared" si="5"/>
        <v>5.7218214850109614</v>
      </c>
      <c r="H24" s="385">
        <v>5.9512791261196298</v>
      </c>
      <c r="I24" s="398">
        <f t="shared" si="5"/>
        <v>5.6213831487446848</v>
      </c>
      <c r="J24" s="399"/>
      <c r="K24" s="399"/>
      <c r="L24" s="399"/>
      <c r="M24" s="399"/>
      <c r="N24" s="400">
        <v>0.99360667138833858</v>
      </c>
      <c r="O24" s="400"/>
      <c r="P24" s="399"/>
      <c r="Q24" s="399"/>
      <c r="R24" s="399"/>
      <c r="S24" s="401">
        <f>AVERAGE(J24:R24)</f>
        <v>0.99360667138833858</v>
      </c>
      <c r="T24" s="401">
        <f t="shared" si="4"/>
        <v>0.99360667138833858</v>
      </c>
    </row>
    <row r="25" spans="1:26">
      <c r="A25" s="405">
        <v>42224</v>
      </c>
      <c r="B25" s="393">
        <v>0</v>
      </c>
      <c r="D25" s="385">
        <v>0</v>
      </c>
      <c r="F25" s="386">
        <v>4.7525784723140596</v>
      </c>
      <c r="G25" s="397"/>
      <c r="H25" s="385">
        <v>5.9914885164309597</v>
      </c>
      <c r="I25" s="398"/>
      <c r="J25" s="399"/>
      <c r="K25" s="399"/>
      <c r="L25" s="399"/>
      <c r="M25" s="399">
        <v>1.0199014871501633</v>
      </c>
      <c r="N25" s="399"/>
      <c r="O25" s="399"/>
      <c r="P25" s="399"/>
      <c r="Q25" s="399"/>
      <c r="R25" s="400"/>
      <c r="S25" s="401">
        <f t="shared" ref="S25" si="6">AVERAGE(J25:R25)</f>
        <v>1.0199014871501633</v>
      </c>
      <c r="T25" s="401">
        <f t="shared" si="4"/>
        <v>1.0199014871501633</v>
      </c>
    </row>
    <row r="26" spans="1:26">
      <c r="A26" s="405">
        <v>42255</v>
      </c>
      <c r="B26" s="393">
        <v>0</v>
      </c>
      <c r="D26" s="385">
        <v>0</v>
      </c>
      <c r="F26" s="386">
        <v>4.8648553962256615</v>
      </c>
      <c r="G26" s="397"/>
      <c r="H26" s="385">
        <v>5.2887333623761998</v>
      </c>
      <c r="I26" s="398"/>
      <c r="J26" s="399"/>
      <c r="K26" s="399"/>
      <c r="L26" s="399"/>
      <c r="M26" s="399"/>
      <c r="N26" s="399"/>
      <c r="O26" s="399"/>
      <c r="P26" s="399"/>
      <c r="Q26" s="399"/>
      <c r="R26" s="399"/>
      <c r="S26" s="401"/>
    </row>
    <row r="27" spans="1:26">
      <c r="A27" s="405">
        <v>42285</v>
      </c>
      <c r="B27" s="393">
        <v>0</v>
      </c>
      <c r="C27" s="385">
        <v>337.58</v>
      </c>
      <c r="D27" s="385">
        <v>302.77153599999997</v>
      </c>
      <c r="E27" s="385">
        <f>D24-D27</f>
        <v>-10.659176000000002</v>
      </c>
      <c r="F27" s="386">
        <v>5.4216431037291608</v>
      </c>
      <c r="G27" s="397">
        <f>AVERAGE(F25:F27)</f>
        <v>5.0130256574229604</v>
      </c>
      <c r="H27" s="385">
        <v>5.2758061326397598</v>
      </c>
      <c r="I27" s="398">
        <f>AVERAGE(H25:H27)</f>
        <v>5.5186760038156395</v>
      </c>
      <c r="J27" s="399"/>
      <c r="K27" s="399"/>
      <c r="L27" s="399"/>
      <c r="M27" s="399"/>
      <c r="N27" s="399"/>
      <c r="O27" s="399"/>
      <c r="P27" s="399"/>
      <c r="Q27" s="399"/>
      <c r="R27" s="399"/>
      <c r="S27" s="401"/>
    </row>
    <row r="28" spans="1:26">
      <c r="A28" s="405">
        <v>42316</v>
      </c>
      <c r="B28" s="393">
        <v>0</v>
      </c>
      <c r="C28" s="385">
        <v>349.3162027027027</v>
      </c>
      <c r="D28" s="385">
        <v>308.86497244324318</v>
      </c>
      <c r="E28" s="385">
        <f>D27-D28</f>
        <v>-6.0934364432432062</v>
      </c>
      <c r="F28" s="386">
        <v>4.7469809532299623</v>
      </c>
      <c r="G28" s="397">
        <f>AVERAGE(F27:F28)</f>
        <v>5.0843120284795615</v>
      </c>
      <c r="H28" s="385">
        <v>5.9111438136185903</v>
      </c>
      <c r="I28" s="398">
        <f>AVERAGE(H27:H28)</f>
        <v>5.5934749731291751</v>
      </c>
      <c r="J28" s="404"/>
      <c r="K28" s="404"/>
      <c r="L28" s="404"/>
      <c r="M28" s="399">
        <v>0.7117627674559166</v>
      </c>
      <c r="N28" s="399"/>
      <c r="O28" s="399"/>
      <c r="P28" s="399"/>
      <c r="Q28" s="399"/>
      <c r="R28" s="400"/>
      <c r="S28" s="401"/>
    </row>
    <row r="29" spans="1:26">
      <c r="A29" s="405">
        <v>42346</v>
      </c>
      <c r="B29" s="393">
        <v>0</v>
      </c>
      <c r="C29" s="385">
        <v>339.66</v>
      </c>
      <c r="D29" s="385">
        <v>303.851472</v>
      </c>
      <c r="E29" s="385">
        <f>D28-D29</f>
        <v>5.0135004432431742</v>
      </c>
      <c r="F29" s="386">
        <v>5.1373480961669129</v>
      </c>
      <c r="G29" s="397">
        <f>AVERAGE(F28:F29)</f>
        <v>4.9421645246984376</v>
      </c>
      <c r="H29" s="385">
        <v>5.1370143594697399</v>
      </c>
      <c r="I29" s="398">
        <f>AVERAGE(H28:H29)</f>
        <v>5.5240790865441651</v>
      </c>
      <c r="J29" s="399">
        <f>E29/G29</f>
        <v>1.0144341448343608</v>
      </c>
      <c r="K29" s="403">
        <v>2.3819538870406745</v>
      </c>
      <c r="L29" s="399">
        <v>0.39395693734391585</v>
      </c>
      <c r="M29" s="399">
        <v>0.50111322430147542</v>
      </c>
      <c r="N29" s="399">
        <v>1.4403065629293919</v>
      </c>
      <c r="O29" s="399">
        <v>1.361722372124099</v>
      </c>
      <c r="P29" s="399">
        <v>0.2080092629175892</v>
      </c>
      <c r="Q29" s="399">
        <v>0.68916200239365677</v>
      </c>
      <c r="R29" s="399"/>
      <c r="S29" s="401">
        <f>AVERAGE(M29:R29)</f>
        <v>0.84006268493324243</v>
      </c>
      <c r="T29" s="401">
        <f t="shared" ref="T29:T31" si="7">AVERAGE(M29:R29)</f>
        <v>0.84006268493324243</v>
      </c>
      <c r="Y29" s="407">
        <v>42198</v>
      </c>
      <c r="Z29" s="385" t="s">
        <v>618</v>
      </c>
    </row>
    <row r="30" spans="1:26">
      <c r="A30" s="396" t="s">
        <v>517</v>
      </c>
      <c r="B30" s="393">
        <v>0</v>
      </c>
      <c r="C30" s="385">
        <v>344.59000000000003</v>
      </c>
      <c r="D30" s="385">
        <v>306.41112799999996</v>
      </c>
      <c r="E30" s="385">
        <f>D29-D30</f>
        <v>-2.5596559999999613</v>
      </c>
      <c r="F30" s="386">
        <v>5.4898551281850319</v>
      </c>
      <c r="G30" s="397">
        <f>AVERAGE(F29:F30)</f>
        <v>5.3136016121759724</v>
      </c>
      <c r="H30" s="385">
        <v>5.3487422590080804</v>
      </c>
      <c r="I30" s="398">
        <f>AVERAGE(H29:H30)</f>
        <v>5.2428783092389102</v>
      </c>
      <c r="J30" s="399"/>
      <c r="K30" s="399"/>
      <c r="L30" s="399"/>
      <c r="M30" s="399"/>
      <c r="N30" s="399"/>
      <c r="O30" s="399"/>
      <c r="P30" s="399"/>
      <c r="Q30" s="399">
        <v>1.0210852066077414</v>
      </c>
      <c r="R30" s="399"/>
      <c r="S30" s="401">
        <f>AVERAGE(J30:R30)</f>
        <v>1.0210852066077414</v>
      </c>
      <c r="T30" s="401">
        <f t="shared" si="7"/>
        <v>1.0210852066077414</v>
      </c>
      <c r="X30" s="385">
        <v>0</v>
      </c>
      <c r="Y30" s="407">
        <v>42205</v>
      </c>
      <c r="Z30" s="385" t="s">
        <v>619</v>
      </c>
    </row>
    <row r="31" spans="1:26">
      <c r="A31" s="396" t="s">
        <v>518</v>
      </c>
      <c r="B31" s="393">
        <v>0</v>
      </c>
      <c r="C31" s="385">
        <v>333.19</v>
      </c>
      <c r="D31" s="385">
        <v>300.49224799999996</v>
      </c>
      <c r="E31" s="385">
        <f>D30-D31</f>
        <v>5.9188800000000015</v>
      </c>
      <c r="F31" s="386">
        <v>5.8168034419335637</v>
      </c>
      <c r="G31" s="397">
        <f>AVERAGE(F30:F31)</f>
        <v>5.6533292850592982</v>
      </c>
      <c r="H31" s="385">
        <v>6.48920428313426</v>
      </c>
      <c r="I31" s="398">
        <f>AVERAGE(H30:H31)</f>
        <v>5.9189732710711702</v>
      </c>
      <c r="J31" s="399">
        <f>E31/G31</f>
        <v>1.046972447835739</v>
      </c>
      <c r="K31" s="403">
        <v>1.7183205700883011</v>
      </c>
      <c r="L31" s="403">
        <v>0.19837372695834746</v>
      </c>
      <c r="M31" s="399">
        <v>0.8017604797900032</v>
      </c>
      <c r="N31" s="399">
        <v>1.3032051784902789</v>
      </c>
      <c r="O31" s="399">
        <v>1.1617720583440438</v>
      </c>
      <c r="P31" s="399">
        <v>0.31133654369853164</v>
      </c>
      <c r="Q31" s="399"/>
      <c r="R31" s="399"/>
      <c r="S31" s="401">
        <f>AVERAGE(J31:R31)</f>
        <v>0.93453442931503505</v>
      </c>
      <c r="T31" s="401">
        <f t="shared" si="7"/>
        <v>0.89451856508071448</v>
      </c>
      <c r="X31" s="385">
        <f>Y31-Y30</f>
        <v>68</v>
      </c>
      <c r="Y31" s="407">
        <v>42273</v>
      </c>
      <c r="Z31" s="385" t="s">
        <v>620</v>
      </c>
    </row>
    <row r="32" spans="1:26">
      <c r="A32" s="396" t="s">
        <v>519</v>
      </c>
      <c r="B32" s="393">
        <v>0</v>
      </c>
      <c r="C32" s="385">
        <v>338.79</v>
      </c>
      <c r="D32" s="385">
        <v>303.39976799999999</v>
      </c>
      <c r="E32" s="385">
        <f>D31-D32</f>
        <v>-2.9075200000000336</v>
      </c>
      <c r="F32" s="386">
        <v>5.2097756606159615</v>
      </c>
      <c r="G32" s="397">
        <f>AVERAGE(F31:F32)</f>
        <v>5.5132895512747631</v>
      </c>
      <c r="H32" s="385">
        <v>6.1004835471193504</v>
      </c>
      <c r="I32" s="398">
        <f>AVERAGE(H31:H32)</f>
        <v>6.2948439151268047</v>
      </c>
      <c r="J32" s="399"/>
      <c r="K32" s="399"/>
      <c r="L32" s="399"/>
      <c r="M32" s="399"/>
      <c r="N32" s="400"/>
      <c r="O32" s="400"/>
      <c r="P32" s="399"/>
      <c r="Q32" s="399"/>
      <c r="R32" s="400"/>
      <c r="S32" s="401"/>
    </row>
    <row r="33" spans="1:36">
      <c r="A33" s="396" t="s">
        <v>520</v>
      </c>
      <c r="B33" s="393">
        <v>0</v>
      </c>
      <c r="F33" s="386">
        <v>4.5405034001459539</v>
      </c>
      <c r="G33" s="397"/>
      <c r="H33" s="385">
        <v>5.3093649112294798</v>
      </c>
      <c r="I33" s="398"/>
      <c r="J33" s="399"/>
      <c r="K33" s="399"/>
      <c r="L33" s="399"/>
      <c r="M33" s="399"/>
      <c r="N33" s="399"/>
      <c r="O33" s="399"/>
      <c r="P33" s="399"/>
      <c r="Q33" s="399"/>
      <c r="R33" s="399"/>
      <c r="S33" s="401"/>
    </row>
    <row r="34" spans="1:36">
      <c r="A34" s="396" t="s">
        <v>521</v>
      </c>
      <c r="B34" s="393">
        <v>0</v>
      </c>
      <c r="C34" s="385">
        <v>338.43</v>
      </c>
      <c r="D34" s="385">
        <v>303.21285599999999</v>
      </c>
      <c r="E34" s="385">
        <f>D32-D34</f>
        <v>0.18691200000000663</v>
      </c>
      <c r="F34" s="386">
        <v>4.6351330448271826</v>
      </c>
      <c r="G34" s="397">
        <f>AVERAGE(F32:F34)</f>
        <v>4.7951373685296987</v>
      </c>
      <c r="H34" s="385">
        <v>4.76888121744072</v>
      </c>
      <c r="I34" s="398">
        <f>AVERAGE(H32:H34)</f>
        <v>5.3929098919298495</v>
      </c>
      <c r="J34" s="399"/>
      <c r="K34" s="399"/>
      <c r="L34" s="399"/>
      <c r="M34" s="399"/>
      <c r="N34" s="399"/>
      <c r="O34" s="399"/>
      <c r="P34" s="399"/>
      <c r="Q34" s="399">
        <v>0.56520257746672242</v>
      </c>
      <c r="R34" s="399"/>
      <c r="S34" s="401"/>
    </row>
    <row r="35" spans="1:36">
      <c r="A35" s="396" t="s">
        <v>522</v>
      </c>
      <c r="B35" s="393">
        <v>0</v>
      </c>
      <c r="F35" s="386">
        <v>5.3846160785981461</v>
      </c>
      <c r="G35" s="397"/>
      <c r="H35" s="385">
        <v>5.24077482635676</v>
      </c>
      <c r="I35" s="398"/>
      <c r="J35" s="404"/>
      <c r="K35" s="404"/>
      <c r="L35" s="404"/>
      <c r="M35" s="404"/>
      <c r="N35" s="404"/>
      <c r="O35" s="404"/>
      <c r="P35" s="404"/>
      <c r="Q35" s="404"/>
      <c r="R35" s="404"/>
      <c r="S35" s="401"/>
      <c r="AI35" s="408" t="s">
        <v>621</v>
      </c>
      <c r="AJ35" s="408" t="s">
        <v>622</v>
      </c>
    </row>
    <row r="36" spans="1:36">
      <c r="A36" s="396" t="s">
        <v>523</v>
      </c>
      <c r="B36" s="393">
        <v>0</v>
      </c>
      <c r="F36" s="386">
        <v>5.0301199824681371</v>
      </c>
      <c r="G36" s="397"/>
      <c r="H36" s="385">
        <v>5.53800113284482</v>
      </c>
      <c r="I36" s="398"/>
      <c r="J36" s="399"/>
      <c r="K36" s="399"/>
      <c r="L36" s="399"/>
      <c r="M36" s="399"/>
      <c r="N36" s="399"/>
      <c r="O36" s="399"/>
      <c r="P36" s="399"/>
      <c r="Q36" s="399"/>
      <c r="R36" s="399"/>
      <c r="S36" s="401"/>
      <c r="AI36" s="408">
        <v>0</v>
      </c>
      <c r="AJ36" s="409">
        <f>0.000001*AI36^3-0.0003*AI36^2+0.0206*AI36+0.606</f>
        <v>0.60599999999999998</v>
      </c>
    </row>
    <row r="37" spans="1:36">
      <c r="A37" s="396" t="s">
        <v>524</v>
      </c>
      <c r="B37" s="393">
        <v>0</v>
      </c>
      <c r="F37" s="386">
        <v>4.7689833246909012</v>
      </c>
      <c r="G37" s="397"/>
      <c r="H37" s="385">
        <v>5.2617325635663397</v>
      </c>
      <c r="I37" s="398"/>
      <c r="J37" s="399"/>
      <c r="K37" s="399"/>
      <c r="L37" s="399"/>
      <c r="M37" s="399"/>
      <c r="N37" s="400"/>
      <c r="O37" s="400"/>
      <c r="P37" s="399"/>
      <c r="Q37" s="399"/>
      <c r="R37" s="400"/>
      <c r="S37" s="401"/>
      <c r="AI37" s="408">
        <v>5</v>
      </c>
      <c r="AJ37" s="409">
        <f t="shared" ref="AJ37:AJ52" si="8">0.000001*AI37^3-0.0003*AI37^2+0.0206*AI37+0.606</f>
        <v>0.70162499999999994</v>
      </c>
    </row>
    <row r="38" spans="1:36">
      <c r="A38" s="396" t="s">
        <v>525</v>
      </c>
      <c r="B38" s="393">
        <v>0.2</v>
      </c>
      <c r="C38" s="385">
        <v>324.08</v>
      </c>
      <c r="D38" s="385">
        <v>290.22056800000001</v>
      </c>
      <c r="E38" s="385">
        <f>D34-D38</f>
        <v>12.992287999999974</v>
      </c>
      <c r="F38" s="386">
        <v>4.3101061459026173</v>
      </c>
      <c r="G38" s="397">
        <f>SUM(F35:F38)</f>
        <v>19.493825531659802</v>
      </c>
      <c r="H38" s="385">
        <v>4.5474365361231301</v>
      </c>
      <c r="I38" s="398">
        <f>SUM(H35:H38)</f>
        <v>20.587945058891048</v>
      </c>
      <c r="J38" s="399">
        <f>E38/G38</f>
        <v>0.66648221401690899</v>
      </c>
      <c r="K38" s="399">
        <v>0.33231837811314657</v>
      </c>
      <c r="L38" s="399">
        <v>0.61794253184113301</v>
      </c>
      <c r="M38" s="399">
        <v>0.46162447619042296</v>
      </c>
      <c r="N38" s="399">
        <v>1.0695581348164818</v>
      </c>
      <c r="O38" s="399"/>
      <c r="P38" s="399"/>
      <c r="Q38" s="399"/>
      <c r="R38" s="399"/>
      <c r="S38" s="401">
        <f>AVERAGE(J38:R38)</f>
        <v>0.62958514699561863</v>
      </c>
      <c r="T38" s="401">
        <f t="shared" ref="T38:T39" si="9">AVERAGE(M38:R38)</f>
        <v>0.76559130550345234</v>
      </c>
      <c r="AI38" s="408">
        <v>10</v>
      </c>
      <c r="AJ38" s="409">
        <f t="shared" si="8"/>
        <v>0.78300000000000003</v>
      </c>
    </row>
    <row r="39" spans="1:36">
      <c r="A39" s="396" t="s">
        <v>526</v>
      </c>
      <c r="B39" s="393">
        <v>0</v>
      </c>
      <c r="C39" s="385">
        <v>336.33000000000004</v>
      </c>
      <c r="D39" s="385">
        <v>296.37129299999998</v>
      </c>
      <c r="E39" s="385">
        <f>D38-D39</f>
        <v>-6.1507249999999658</v>
      </c>
      <c r="F39" s="386">
        <v>4.2542162497751077</v>
      </c>
      <c r="G39" s="397">
        <f>AVERAGE(F38:F39)</f>
        <v>4.2821611978388621</v>
      </c>
      <c r="H39" s="385">
        <v>4.7261592342071301</v>
      </c>
      <c r="I39" s="398">
        <f>AVERAGE(H38:H39)</f>
        <v>4.6367978851651301</v>
      </c>
      <c r="J39" s="399"/>
      <c r="K39" s="399"/>
      <c r="L39" s="399">
        <v>0.30368753998710668</v>
      </c>
      <c r="M39" s="400"/>
      <c r="N39" s="399">
        <v>0.29782484616498883</v>
      </c>
      <c r="O39" s="399"/>
      <c r="P39" s="400"/>
      <c r="Q39" s="400">
        <v>1.195989539717631</v>
      </c>
      <c r="R39" s="399"/>
      <c r="S39" s="401">
        <f>AVERAGE(J39:R39)</f>
        <v>0.59916730862324219</v>
      </c>
      <c r="T39" s="401">
        <f t="shared" si="9"/>
        <v>0.74690719294130992</v>
      </c>
      <c r="AI39" s="408">
        <v>15</v>
      </c>
      <c r="AJ39" s="409">
        <f t="shared" si="8"/>
        <v>0.85087500000000005</v>
      </c>
    </row>
    <row r="40" spans="1:36">
      <c r="A40" s="396" t="s">
        <v>527</v>
      </c>
      <c r="B40" s="393">
        <v>0</v>
      </c>
      <c r="F40" s="386">
        <v>4.3021245614828461</v>
      </c>
      <c r="G40" s="397"/>
      <c r="H40" s="385">
        <v>4.7036771218368303</v>
      </c>
      <c r="I40" s="398"/>
      <c r="J40" s="399"/>
      <c r="K40" s="399"/>
      <c r="L40" s="399"/>
      <c r="M40" s="399"/>
      <c r="N40" s="399"/>
      <c r="O40" s="399"/>
      <c r="P40" s="399"/>
      <c r="Q40" s="399"/>
      <c r="R40" s="399"/>
      <c r="S40" s="401"/>
      <c r="AI40" s="408">
        <v>20</v>
      </c>
      <c r="AJ40" s="409">
        <f t="shared" si="8"/>
        <v>0.90600000000000003</v>
      </c>
    </row>
    <row r="41" spans="1:36">
      <c r="A41" s="396" t="s">
        <v>528</v>
      </c>
      <c r="B41" s="393">
        <v>0</v>
      </c>
      <c r="C41" s="385">
        <v>319.18000000000006</v>
      </c>
      <c r="D41" s="385">
        <v>287.76027800000003</v>
      </c>
      <c r="E41" s="385">
        <f>D39-D41</f>
        <v>8.6110149999999521</v>
      </c>
      <c r="F41" s="386">
        <v>4.1489520722240325</v>
      </c>
      <c r="G41" s="397">
        <f>SUM(F39:F41)</f>
        <v>12.705292883481986</v>
      </c>
      <c r="H41" s="385">
        <v>4.8786654257771902</v>
      </c>
      <c r="I41" s="398">
        <f>SUM(H39:H41)</f>
        <v>14.30850178182115</v>
      </c>
      <c r="J41" s="399">
        <f>E41/G41</f>
        <v>0.67775021630513055</v>
      </c>
      <c r="K41" s="399">
        <v>0.45419579300612861</v>
      </c>
      <c r="L41" s="403">
        <v>1.7807966438120211</v>
      </c>
      <c r="M41" s="399"/>
      <c r="N41" s="400"/>
      <c r="O41" s="400"/>
      <c r="P41" s="399">
        <v>0.62143842996575172</v>
      </c>
      <c r="Q41" s="399">
        <v>1.2763253873234162</v>
      </c>
      <c r="R41" s="399">
        <v>1.4717352052446622</v>
      </c>
      <c r="S41" s="401">
        <f>AVERAGE(J41:R41)</f>
        <v>1.047040279276185</v>
      </c>
      <c r="T41" s="401">
        <f t="shared" ref="T41:T45" si="10">AVERAGE(M41:R41)</f>
        <v>1.12316634084461</v>
      </c>
      <c r="AI41" s="408">
        <v>25</v>
      </c>
      <c r="AJ41" s="409">
        <f t="shared" si="8"/>
        <v>0.949125</v>
      </c>
    </row>
    <row r="42" spans="1:36">
      <c r="A42" s="396" t="s">
        <v>529</v>
      </c>
      <c r="B42" s="393">
        <v>0</v>
      </c>
      <c r="C42" s="385">
        <v>317.43000000000006</v>
      </c>
      <c r="D42" s="385">
        <v>286.88160300000004</v>
      </c>
      <c r="E42" s="385">
        <f>D41-D42</f>
        <v>0.87867499999998699</v>
      </c>
      <c r="F42" s="386">
        <v>2.8031788150362811</v>
      </c>
      <c r="G42" s="397">
        <f>AVERAGE(F41:F42)</f>
        <v>3.4760654436301568</v>
      </c>
      <c r="H42" s="385">
        <v>3.5477126168911002</v>
      </c>
      <c r="I42" s="398">
        <f>AVERAGE(H41:H42)</f>
        <v>4.213189021334145</v>
      </c>
      <c r="J42" s="399">
        <f>E42/G42</f>
        <v>0.25277861255752454</v>
      </c>
      <c r="K42" s="399">
        <v>0.2888898429228805</v>
      </c>
      <c r="L42" s="399"/>
      <c r="M42" s="399"/>
      <c r="N42" s="399"/>
      <c r="O42" s="399"/>
      <c r="P42" s="399">
        <v>0.5647796429142492</v>
      </c>
      <c r="Q42" s="399"/>
      <c r="R42" s="399"/>
      <c r="S42" s="401"/>
      <c r="T42" s="401"/>
      <c r="AI42" s="408">
        <v>30</v>
      </c>
      <c r="AJ42" s="409">
        <f t="shared" si="8"/>
        <v>0.98099999999999998</v>
      </c>
    </row>
    <row r="43" spans="1:36">
      <c r="A43" s="396" t="s">
        <v>530</v>
      </c>
      <c r="B43" s="393">
        <v>0</v>
      </c>
      <c r="C43" s="385">
        <v>314.89000000000004</v>
      </c>
      <c r="D43" s="385">
        <v>285.606269</v>
      </c>
      <c r="E43" s="385">
        <f>D42-D43</f>
        <v>1.2753340000000435</v>
      </c>
      <c r="F43" s="386">
        <v>3.6414362051627753</v>
      </c>
      <c r="G43" s="397">
        <f t="shared" ref="G43:I44" si="11">AVERAGE(F42:F43)</f>
        <v>3.2223075100995282</v>
      </c>
      <c r="H43" s="385">
        <v>3.7196869650817401</v>
      </c>
      <c r="I43" s="398">
        <f t="shared" si="11"/>
        <v>3.6336997909864204</v>
      </c>
      <c r="J43" s="399">
        <f>E43/G43</f>
        <v>0.39578283450689405</v>
      </c>
      <c r="K43" s="399"/>
      <c r="L43" s="399">
        <v>0.95583676925510175</v>
      </c>
      <c r="M43" s="399">
        <v>1.2979807131662904</v>
      </c>
      <c r="N43" s="410">
        <v>1.5609931653744205</v>
      </c>
      <c r="O43" s="399">
        <v>1.5317107335443358</v>
      </c>
      <c r="P43" s="399">
        <v>1.7155783495750825</v>
      </c>
      <c r="Q43" s="399">
        <v>1.9197025673719617</v>
      </c>
      <c r="R43" s="399">
        <v>1.1608591012111176</v>
      </c>
      <c r="S43" s="401">
        <f>AVERAGE(J43:R43)</f>
        <v>1.3173055292506506</v>
      </c>
      <c r="T43" s="401">
        <v>1.51</v>
      </c>
      <c r="AI43" s="408">
        <v>35</v>
      </c>
      <c r="AJ43" s="409">
        <f t="shared" si="8"/>
        <v>1.002375</v>
      </c>
    </row>
    <row r="44" spans="1:36">
      <c r="A44" s="396" t="s">
        <v>531</v>
      </c>
      <c r="B44" s="393">
        <v>0</v>
      </c>
      <c r="C44" s="385">
        <v>312.74</v>
      </c>
      <c r="D44" s="385">
        <v>284.52675399999998</v>
      </c>
      <c r="E44" s="385">
        <f>D43-D44</f>
        <v>1.0795150000000149</v>
      </c>
      <c r="F44" s="386">
        <v>3.5931231428740213</v>
      </c>
      <c r="G44" s="397">
        <f t="shared" si="11"/>
        <v>3.6172796740183983</v>
      </c>
      <c r="H44" s="385">
        <v>3.6274056082262298</v>
      </c>
      <c r="I44" s="398">
        <f t="shared" si="11"/>
        <v>3.673546286653985</v>
      </c>
      <c r="J44" s="403">
        <f>E44/G44</f>
        <v>0.29843282723030173</v>
      </c>
      <c r="K44" s="399">
        <v>1.3686268262747516</v>
      </c>
      <c r="L44" s="399">
        <v>1.843927094691681</v>
      </c>
      <c r="M44" s="399"/>
      <c r="N44" s="399"/>
      <c r="O44" s="399"/>
      <c r="P44" s="399">
        <v>0.78008952978339585</v>
      </c>
      <c r="Q44" s="399">
        <v>0.82589549861407041</v>
      </c>
      <c r="R44" s="399">
        <v>0.36089551199944053</v>
      </c>
      <c r="S44" s="401">
        <f>AVERAGE(J44:R44)</f>
        <v>0.91297788143227343</v>
      </c>
      <c r="T44" s="401">
        <f t="shared" si="10"/>
        <v>0.65562684679896888</v>
      </c>
      <c r="AI44" s="408">
        <v>40</v>
      </c>
      <c r="AJ44" s="409">
        <f t="shared" si="8"/>
        <v>1.014</v>
      </c>
    </row>
    <row r="45" spans="1:36">
      <c r="A45" s="396" t="s">
        <v>532</v>
      </c>
      <c r="B45" s="393">
        <v>0</v>
      </c>
      <c r="C45" s="385">
        <v>311.2</v>
      </c>
      <c r="D45" s="385">
        <v>283.75351999999998</v>
      </c>
      <c r="E45" s="385">
        <f>D44-D45</f>
        <v>0.7732340000000022</v>
      </c>
      <c r="F45" s="386">
        <v>4.3896161972731171</v>
      </c>
      <c r="G45" s="397">
        <f>AVERAGE(F44:F45)</f>
        <v>3.9913696700735692</v>
      </c>
      <c r="H45" s="385">
        <v>3.9622922793970199</v>
      </c>
      <c r="I45" s="398">
        <f>AVERAGE(H44:H45)</f>
        <v>3.7948489438116249</v>
      </c>
      <c r="J45" s="399">
        <f>E45/G45</f>
        <v>0.19372648086133046</v>
      </c>
      <c r="K45" s="399"/>
      <c r="L45" s="399"/>
      <c r="M45" s="399"/>
      <c r="N45" s="399">
        <v>1.5045251370788966</v>
      </c>
      <c r="O45" s="411">
        <v>2.3725204084705727</v>
      </c>
      <c r="P45" s="399">
        <v>0.25410876061032195</v>
      </c>
      <c r="Q45" s="399">
        <v>0.96234258349946722</v>
      </c>
      <c r="R45" s="399">
        <v>2.6417247390177544E-2</v>
      </c>
      <c r="S45" s="401">
        <f>AVERAGE(J45:R45)</f>
        <v>0.8856067696517943</v>
      </c>
      <c r="T45" s="401">
        <f t="shared" si="10"/>
        <v>1.023982827409887</v>
      </c>
      <c r="AI45" s="408">
        <v>45</v>
      </c>
      <c r="AJ45" s="409">
        <f t="shared" si="8"/>
        <v>1.0166250000000001</v>
      </c>
    </row>
    <row r="46" spans="1:36">
      <c r="A46" s="396" t="s">
        <v>623</v>
      </c>
      <c r="B46" s="393">
        <v>0</v>
      </c>
      <c r="F46" s="386">
        <v>4.2108839735263404</v>
      </c>
      <c r="G46" s="397"/>
      <c r="H46" s="385">
        <v>4.9589364237309104</v>
      </c>
      <c r="I46" s="398"/>
      <c r="J46" s="399"/>
      <c r="K46" s="399"/>
      <c r="L46" s="399"/>
      <c r="M46" s="399"/>
      <c r="N46" s="399"/>
      <c r="O46" s="399"/>
      <c r="P46" s="399"/>
      <c r="Q46" s="399"/>
      <c r="R46" s="399"/>
      <c r="S46" s="401"/>
      <c r="AI46" s="408">
        <v>50</v>
      </c>
      <c r="AJ46" s="409">
        <f t="shared" si="8"/>
        <v>1.0110000000000001</v>
      </c>
    </row>
    <row r="47" spans="1:36">
      <c r="A47" s="396" t="s">
        <v>624</v>
      </c>
      <c r="B47" s="393">
        <v>0</v>
      </c>
      <c r="F47" s="386">
        <v>4.0345277088105256</v>
      </c>
      <c r="G47" s="397"/>
      <c r="H47" s="385">
        <v>4.9822100282505097</v>
      </c>
      <c r="I47" s="398"/>
      <c r="J47" s="399"/>
      <c r="K47" s="399"/>
      <c r="L47" s="399"/>
      <c r="M47" s="399"/>
      <c r="N47" s="399"/>
      <c r="O47" s="399"/>
      <c r="P47" s="399"/>
      <c r="Q47" s="399"/>
      <c r="R47" s="399"/>
      <c r="S47" s="401"/>
      <c r="AI47" s="408">
        <v>55</v>
      </c>
      <c r="AJ47" s="409">
        <f t="shared" si="8"/>
        <v>0.99787499999999996</v>
      </c>
    </row>
    <row r="48" spans="1:36">
      <c r="A48" s="396" t="s">
        <v>625</v>
      </c>
      <c r="B48" s="393">
        <v>0</v>
      </c>
      <c r="F48" s="386">
        <v>4.6228297068690907</v>
      </c>
      <c r="G48" s="397"/>
      <c r="H48" s="385">
        <v>4.5523276810009703</v>
      </c>
      <c r="I48" s="398"/>
      <c r="J48" s="399"/>
      <c r="K48" s="399"/>
      <c r="L48" s="399"/>
      <c r="M48" s="399"/>
      <c r="N48" s="399"/>
      <c r="O48" s="399"/>
      <c r="P48" s="399"/>
      <c r="Q48" s="399"/>
      <c r="R48" s="399"/>
      <c r="S48" s="401"/>
      <c r="AI48" s="408">
        <v>60</v>
      </c>
      <c r="AJ48" s="409">
        <f t="shared" si="8"/>
        <v>0.97800000000000009</v>
      </c>
    </row>
    <row r="49" spans="1:36">
      <c r="A49" s="405">
        <v>42013</v>
      </c>
      <c r="B49" s="393">
        <v>0</v>
      </c>
      <c r="F49" s="386">
        <v>4.1761482140444164</v>
      </c>
      <c r="G49" s="397"/>
      <c r="H49" s="385">
        <v>5.4405046564733501</v>
      </c>
      <c r="I49" s="398"/>
      <c r="J49" s="399"/>
      <c r="K49" s="399"/>
      <c r="L49" s="399"/>
      <c r="M49" s="399"/>
      <c r="N49" s="399"/>
      <c r="O49" s="399"/>
      <c r="P49" s="399"/>
      <c r="Q49" s="399"/>
      <c r="R49" s="399"/>
      <c r="S49" s="401"/>
      <c r="AI49" s="408">
        <v>65</v>
      </c>
      <c r="AJ49" s="409">
        <f t="shared" si="8"/>
        <v>0.95212500000000011</v>
      </c>
    </row>
    <row r="50" spans="1:36">
      <c r="A50" s="405">
        <v>42044</v>
      </c>
      <c r="B50" s="393">
        <v>0</v>
      </c>
      <c r="F50" s="386">
        <v>4.2684514926331349</v>
      </c>
      <c r="G50" s="397"/>
      <c r="H50" s="385">
        <v>4.5558318503557196</v>
      </c>
      <c r="I50" s="398"/>
      <c r="J50" s="399"/>
      <c r="K50" s="399"/>
      <c r="L50" s="399"/>
      <c r="M50" s="399"/>
      <c r="N50" s="399"/>
      <c r="O50" s="399"/>
      <c r="P50" s="399"/>
      <c r="Q50" s="399"/>
      <c r="R50" s="399"/>
      <c r="S50" s="401"/>
      <c r="AI50" s="408">
        <v>70</v>
      </c>
      <c r="AJ50" s="409">
        <f t="shared" si="8"/>
        <v>0.92099999999999993</v>
      </c>
    </row>
    <row r="51" spans="1:36">
      <c r="A51" s="405">
        <v>42072</v>
      </c>
      <c r="B51" s="393">
        <v>0</v>
      </c>
      <c r="F51" s="386">
        <v>3.6721597998216402</v>
      </c>
      <c r="G51" s="397"/>
      <c r="H51" s="385">
        <v>4.4918682185411498</v>
      </c>
      <c r="I51" s="398"/>
      <c r="J51" s="399"/>
      <c r="K51" s="399"/>
      <c r="L51" s="399"/>
      <c r="M51" s="399"/>
      <c r="N51" s="400"/>
      <c r="O51" s="400"/>
      <c r="P51" s="399">
        <v>9.4853388634751817E-2</v>
      </c>
      <c r="Q51" s="399"/>
      <c r="R51" s="400"/>
      <c r="S51" s="401"/>
      <c r="AI51" s="408">
        <v>75</v>
      </c>
      <c r="AJ51" s="409">
        <f t="shared" si="8"/>
        <v>0.88537500000000013</v>
      </c>
    </row>
    <row r="52" spans="1:36">
      <c r="A52" s="405">
        <v>42103</v>
      </c>
      <c r="B52" s="393">
        <v>0</v>
      </c>
      <c r="F52" s="386">
        <v>3.4240594506234405</v>
      </c>
      <c r="G52" s="397"/>
      <c r="H52" s="385">
        <v>4.3092522393918902</v>
      </c>
      <c r="I52" s="398"/>
      <c r="J52" s="399"/>
      <c r="K52" s="399"/>
      <c r="L52" s="399"/>
      <c r="M52" s="412"/>
      <c r="N52" s="399"/>
      <c r="O52" s="399"/>
      <c r="P52" s="412"/>
      <c r="Q52" s="412"/>
      <c r="R52" s="399"/>
      <c r="S52" s="401"/>
      <c r="AI52" s="408">
        <v>80</v>
      </c>
      <c r="AJ52" s="409">
        <f t="shared" si="8"/>
        <v>0.8460000000000002</v>
      </c>
    </row>
    <row r="53" spans="1:36">
      <c r="A53" s="405">
        <v>42133</v>
      </c>
      <c r="B53" s="393">
        <v>0</v>
      </c>
      <c r="C53" s="385">
        <v>293.59000000000003</v>
      </c>
      <c r="D53" s="385">
        <v>274.91153899999995</v>
      </c>
      <c r="E53" s="385">
        <f>D45-D53</f>
        <v>8.8419810000000325</v>
      </c>
      <c r="F53" s="386">
        <v>4.1677699103389534</v>
      </c>
      <c r="G53" s="397">
        <f>SUM(F45:F52)</f>
        <v>32.798676543601708</v>
      </c>
      <c r="H53" s="385">
        <v>3.6211210260989999</v>
      </c>
      <c r="I53" s="398">
        <f>SUM(H45:H52)</f>
        <v>37.253223377141516</v>
      </c>
      <c r="J53" s="399">
        <f>E53/G53</f>
        <v>0.26958346896240565</v>
      </c>
      <c r="K53" s="399">
        <v>0.44697391765866745</v>
      </c>
      <c r="L53" s="399">
        <v>1.1083142355346893</v>
      </c>
      <c r="M53" s="399">
        <v>4.6305720216122712E-2</v>
      </c>
      <c r="N53" s="399">
        <v>1.3921815806803359</v>
      </c>
      <c r="O53" s="411">
        <v>1.717575090274035</v>
      </c>
      <c r="P53" s="399"/>
      <c r="Q53" s="399">
        <v>0.99800570320504578</v>
      </c>
      <c r="R53" s="399"/>
      <c r="S53" s="401">
        <f t="shared" ref="S53" si="12">AVERAGE(J53:R53)</f>
        <v>0.85413424521875747</v>
      </c>
      <c r="T53" s="401">
        <f t="shared" ref="T53" si="13">AVERAGE(M53:R53)</f>
        <v>1.0385170235938848</v>
      </c>
    </row>
    <row r="54" spans="1:36">
      <c r="A54" s="405">
        <v>42164</v>
      </c>
      <c r="B54" s="393">
        <v>0</v>
      </c>
      <c r="F54" s="386">
        <v>4.661403447217138</v>
      </c>
      <c r="G54" s="397"/>
      <c r="H54" s="385">
        <v>4.9740345818607397</v>
      </c>
      <c r="I54" s="398"/>
      <c r="J54" s="399"/>
      <c r="K54" s="399"/>
      <c r="L54" s="399"/>
      <c r="M54" s="399"/>
      <c r="N54" s="399"/>
      <c r="O54" s="399"/>
      <c r="P54" s="399"/>
      <c r="Q54" s="399"/>
      <c r="R54" s="399"/>
      <c r="S54" s="401"/>
      <c r="AI54" s="385">
        <f>0.1734^0.5</f>
        <v>0.4164132562731403</v>
      </c>
    </row>
    <row r="55" spans="1:36">
      <c r="A55" s="405">
        <v>42194</v>
      </c>
      <c r="B55" s="393">
        <v>0</v>
      </c>
      <c r="C55" s="385">
        <v>320.21000000000004</v>
      </c>
      <c r="D55" s="385">
        <v>288.27744100000001</v>
      </c>
      <c r="E55" s="385">
        <f>D53-D55</f>
        <v>-13.365902000000062</v>
      </c>
      <c r="F55" s="386">
        <v>4.5433208230674982</v>
      </c>
      <c r="G55" s="397">
        <f>AVERAGE(F53:F55)</f>
        <v>4.4574980602078629</v>
      </c>
      <c r="H55" s="385">
        <v>5.1715991323102797</v>
      </c>
      <c r="I55" s="398">
        <f>AVERAGE(H53:H55)</f>
        <v>4.5889182467566734</v>
      </c>
      <c r="J55" s="404"/>
      <c r="K55" s="404"/>
      <c r="L55" s="404"/>
      <c r="M55" s="399"/>
      <c r="N55" s="399">
        <v>0.89622489036761843</v>
      </c>
      <c r="O55" s="399">
        <v>2.0106420851460989</v>
      </c>
      <c r="P55" s="399">
        <v>0.93113565907335138</v>
      </c>
      <c r="Q55" s="399">
        <v>0.69930633563681244</v>
      </c>
      <c r="R55" s="399">
        <v>1.0789609453117142</v>
      </c>
      <c r="S55" s="401">
        <f t="shared" ref="S55" si="14">AVERAGE(J55:R55)</f>
        <v>1.1232539831071189</v>
      </c>
      <c r="T55" s="401">
        <f t="shared" ref="T55:T56" si="15">AVERAGE(M55:R55)</f>
        <v>1.1232539831071189</v>
      </c>
      <c r="AD55" s="394">
        <v>42198</v>
      </c>
    </row>
    <row r="56" spans="1:36">
      <c r="A56" s="405">
        <v>42225</v>
      </c>
      <c r="B56" s="393">
        <v>0</v>
      </c>
      <c r="C56" s="385">
        <v>317.75999999999993</v>
      </c>
      <c r="D56" s="385">
        <v>287.04729599999996</v>
      </c>
      <c r="E56" s="385">
        <f>D55-D56</f>
        <v>1.23014500000005</v>
      </c>
      <c r="F56" s="386">
        <v>4.8239438806404094</v>
      </c>
      <c r="G56" s="397">
        <f>AVERAGE(F55:F56)</f>
        <v>4.6836323518539533</v>
      </c>
      <c r="H56" s="385">
        <v>5.34006987190575</v>
      </c>
      <c r="I56" s="398">
        <f>AVERAGE(H55:H56)</f>
        <v>5.2558345021080148</v>
      </c>
      <c r="J56" s="403"/>
      <c r="K56" s="403"/>
      <c r="L56" s="399"/>
      <c r="M56" s="399">
        <v>1.0387982306241765</v>
      </c>
      <c r="N56" s="399">
        <v>7.9330308633838137E-2</v>
      </c>
      <c r="O56" s="411">
        <v>1.44</v>
      </c>
      <c r="P56" s="399">
        <v>0.50278263174688897</v>
      </c>
      <c r="Q56" s="399">
        <v>1.5340766439867846</v>
      </c>
      <c r="R56" s="399">
        <v>1.5287164879980004</v>
      </c>
      <c r="S56" s="401">
        <f>AVERAGE(J56:R56)</f>
        <v>1.0206173838316148</v>
      </c>
      <c r="T56" s="401">
        <f t="shared" si="15"/>
        <v>1.0206173838316148</v>
      </c>
      <c r="X56" s="385" t="s">
        <v>626</v>
      </c>
      <c r="AD56" s="394">
        <v>42205</v>
      </c>
      <c r="AE56" s="385">
        <v>15</v>
      </c>
      <c r="AF56" s="394">
        <f>AD55+AE56</f>
        <v>42213</v>
      </c>
      <c r="AG56" s="385">
        <v>0.75</v>
      </c>
    </row>
    <row r="57" spans="1:36">
      <c r="A57" s="405">
        <v>42256</v>
      </c>
      <c r="B57" s="393">
        <v>0</v>
      </c>
      <c r="F57" s="386">
        <v>4.9785982178598021</v>
      </c>
      <c r="G57" s="397"/>
      <c r="H57" s="385">
        <v>5.2920183838464698</v>
      </c>
      <c r="I57" s="398"/>
      <c r="J57" s="399"/>
      <c r="K57" s="399"/>
      <c r="L57" s="399"/>
      <c r="M57" s="399"/>
      <c r="N57" s="399"/>
      <c r="O57" s="399"/>
      <c r="P57" s="399"/>
      <c r="Q57" s="399"/>
      <c r="R57" s="399"/>
      <c r="S57" s="401"/>
      <c r="X57" s="385" t="s">
        <v>627</v>
      </c>
      <c r="AE57" s="385">
        <v>20</v>
      </c>
      <c r="AF57" s="394">
        <f>35+AD55</f>
        <v>42233</v>
      </c>
      <c r="AG57" s="413">
        <f>(AG56+AG58)/2</f>
        <v>0.875</v>
      </c>
    </row>
    <row r="58" spans="1:36">
      <c r="A58" s="405">
        <v>42286</v>
      </c>
      <c r="B58" s="393">
        <v>0</v>
      </c>
      <c r="F58" s="386">
        <v>4.1103287457079682</v>
      </c>
      <c r="G58" s="397"/>
      <c r="H58" s="385">
        <v>5.1533725180185597</v>
      </c>
      <c r="I58" s="398"/>
      <c r="J58" s="399"/>
      <c r="K58" s="399"/>
      <c r="L58" s="399"/>
      <c r="M58" s="399"/>
      <c r="N58" s="399"/>
      <c r="O58" s="399"/>
      <c r="P58" s="399"/>
      <c r="Q58" s="399"/>
      <c r="R58" s="399"/>
      <c r="S58" s="401"/>
      <c r="X58" s="385" t="s">
        <v>628</v>
      </c>
      <c r="AE58" s="385">
        <v>23</v>
      </c>
      <c r="AF58" s="394">
        <f>AD55+58</f>
        <v>42256</v>
      </c>
      <c r="AG58" s="385">
        <v>1</v>
      </c>
    </row>
    <row r="59" spans="1:36">
      <c r="A59" s="405">
        <v>42317</v>
      </c>
      <c r="B59" s="393">
        <v>0</v>
      </c>
      <c r="C59" s="385">
        <v>314.37000000000006</v>
      </c>
      <c r="D59" s="385">
        <v>285.34517699999998</v>
      </c>
      <c r="E59" s="385">
        <f>D56-D59</f>
        <v>1.702118999999982</v>
      </c>
      <c r="F59" s="386">
        <v>3.8917508215551853</v>
      </c>
      <c r="G59" s="397">
        <f>AVERAGE(F56:F59)</f>
        <v>4.4511554164408409</v>
      </c>
      <c r="H59" s="385">
        <v>4.4906104614826097</v>
      </c>
      <c r="I59" s="398">
        <f>AVERAGE(H56:H59)</f>
        <v>5.0690178088133475</v>
      </c>
      <c r="J59" s="399"/>
      <c r="K59" s="399">
        <v>0.82210480698608224</v>
      </c>
      <c r="L59" s="399">
        <v>1.2270220999792201</v>
      </c>
      <c r="M59" s="399">
        <v>5.8463994175480281E-2</v>
      </c>
      <c r="N59" s="399">
        <v>0.34140085487657135</v>
      </c>
      <c r="O59" s="399"/>
      <c r="P59" s="399">
        <v>0.77049770101636517</v>
      </c>
      <c r="Q59" s="399"/>
      <c r="R59" s="399"/>
      <c r="S59" s="401">
        <f>AVERAGE(J59:R59)</f>
        <v>0.64389789140674381</v>
      </c>
      <c r="T59" s="401">
        <f>S59</f>
        <v>0.64389789140674381</v>
      </c>
      <c r="U59" s="398"/>
      <c r="AD59" s="394">
        <f>AD56+60</f>
        <v>42265</v>
      </c>
      <c r="AE59" s="385">
        <v>17</v>
      </c>
      <c r="AF59" s="394">
        <f>75+AD55</f>
        <v>42273</v>
      </c>
      <c r="AG59" s="385">
        <v>0.6</v>
      </c>
    </row>
    <row r="60" spans="1:36">
      <c r="A60" s="405">
        <v>42347</v>
      </c>
      <c r="B60" s="393">
        <v>0</v>
      </c>
      <c r="C60" s="385">
        <v>306.57000000000005</v>
      </c>
      <c r="D60" s="385">
        <v>281.42879699999997</v>
      </c>
      <c r="E60" s="385">
        <f>D59-D60</f>
        <v>3.9163800000000037</v>
      </c>
      <c r="F60" s="386">
        <v>4.3186295747012</v>
      </c>
      <c r="G60" s="397">
        <f>AVERAGE(F59:F60)</f>
        <v>4.1051901981281924</v>
      </c>
      <c r="H60" s="385">
        <v>4.9138937322881704</v>
      </c>
      <c r="I60" s="398">
        <f>AVERAGE(H59:H60)</f>
        <v>4.70225209688539</v>
      </c>
      <c r="J60" s="399">
        <f>E60/G60</f>
        <v>0.95400695485089126</v>
      </c>
      <c r="K60" s="399"/>
      <c r="L60" s="399"/>
      <c r="M60" s="399"/>
      <c r="N60" s="399">
        <v>1.925137111455514</v>
      </c>
      <c r="O60" s="399">
        <v>0.61765834897397487</v>
      </c>
      <c r="P60" s="399">
        <v>1.1448083458210694</v>
      </c>
      <c r="Q60" s="399">
        <v>1.8395211026868428</v>
      </c>
      <c r="R60" s="399">
        <v>0.7252899028545795</v>
      </c>
      <c r="S60" s="401"/>
      <c r="X60" s="385" t="s">
        <v>629</v>
      </c>
    </row>
    <row r="61" spans="1:36">
      <c r="A61" s="405" t="s">
        <v>630</v>
      </c>
      <c r="B61" s="393">
        <v>0</v>
      </c>
      <c r="F61" s="386">
        <v>3.6848965537391916</v>
      </c>
      <c r="G61" s="397"/>
      <c r="H61" s="385">
        <v>3.9172747753744099</v>
      </c>
      <c r="I61" s="398"/>
      <c r="J61" s="399"/>
      <c r="K61" s="399"/>
      <c r="L61" s="399"/>
      <c r="M61" s="399"/>
      <c r="N61" s="399"/>
      <c r="O61" s="399"/>
      <c r="P61" s="399"/>
      <c r="Q61" s="399"/>
      <c r="R61" s="399"/>
      <c r="S61" s="401"/>
    </row>
    <row r="62" spans="1:36">
      <c r="A62" s="396" t="s">
        <v>533</v>
      </c>
      <c r="B62" s="393">
        <v>0</v>
      </c>
      <c r="C62" s="385">
        <v>295.54999999999995</v>
      </c>
      <c r="D62" s="385">
        <v>275.89565499999998</v>
      </c>
      <c r="E62" s="385">
        <f>D60-D62</f>
        <v>5.533141999999998</v>
      </c>
      <c r="F62" s="386">
        <v>3.4406208094261244</v>
      </c>
      <c r="G62" s="397">
        <f>SUM(F61:F62)</f>
        <v>7.1255173631653159</v>
      </c>
      <c r="H62" s="385">
        <v>4.1574279931019502</v>
      </c>
      <c r="I62" s="398">
        <f>SUM(H61:H62)</f>
        <v>8.0747027684763601</v>
      </c>
      <c r="J62" s="399">
        <f>E62/G62</f>
        <v>0.77652494801332594</v>
      </c>
      <c r="K62" s="403">
        <v>1.5086569089805084</v>
      </c>
      <c r="L62" s="399"/>
      <c r="M62" s="399">
        <v>1.2937384796301927</v>
      </c>
      <c r="N62" s="399">
        <v>8.7376672916203393E-2</v>
      </c>
      <c r="O62" s="399">
        <v>2.1322726793904905</v>
      </c>
      <c r="P62" s="399"/>
      <c r="Q62" s="399">
        <v>1.341654719616489</v>
      </c>
      <c r="R62" s="403">
        <v>1.5685522089634027</v>
      </c>
      <c r="S62" s="401">
        <f>AVERAGE(J62:R62)</f>
        <v>1.2441109453586592</v>
      </c>
      <c r="T62" s="401">
        <f t="shared" ref="T62" si="16">AVERAGE(M62:R62)</f>
        <v>1.2847189521033555</v>
      </c>
    </row>
    <row r="63" spans="1:36">
      <c r="A63" s="405" t="s">
        <v>631</v>
      </c>
      <c r="B63" s="393">
        <v>0</v>
      </c>
      <c r="F63" s="386">
        <v>3.0608513473859413</v>
      </c>
      <c r="G63" s="386"/>
      <c r="J63" s="399"/>
      <c r="K63" s="399"/>
      <c r="L63" s="399"/>
      <c r="M63" s="399"/>
      <c r="N63" s="399"/>
      <c r="O63" s="399"/>
      <c r="P63" s="399"/>
      <c r="Q63" s="399"/>
      <c r="R63" s="399"/>
    </row>
    <row r="64" spans="1:36">
      <c r="A64" s="405">
        <v>42263</v>
      </c>
      <c r="B64" s="393">
        <v>0</v>
      </c>
      <c r="F64" s="386">
        <v>2.9045729483354936</v>
      </c>
      <c r="G64" s="386"/>
      <c r="J64" s="399"/>
      <c r="K64" s="399"/>
      <c r="L64" s="399"/>
      <c r="M64" s="399"/>
      <c r="N64" s="399"/>
      <c r="O64" s="399"/>
      <c r="P64" s="399"/>
      <c r="Q64" s="399"/>
      <c r="R64" s="399"/>
    </row>
    <row r="65" spans="1:20">
      <c r="A65" s="405">
        <f>A64+1</f>
        <v>42264</v>
      </c>
      <c r="B65" s="393">
        <v>0</v>
      </c>
      <c r="F65" s="386">
        <v>2.0413405531316884</v>
      </c>
      <c r="G65" s="386"/>
    </row>
    <row r="66" spans="1:20">
      <c r="A66" s="405">
        <f t="shared" ref="A66:A84" si="17">A65+1</f>
        <v>42265</v>
      </c>
      <c r="B66" s="393">
        <v>0</v>
      </c>
      <c r="F66" s="386">
        <v>3.2713061264347809</v>
      </c>
      <c r="G66" s="386"/>
      <c r="M66" s="414"/>
      <c r="P66" s="414"/>
      <c r="Q66" s="414"/>
      <c r="T66" s="385">
        <v>0.85</v>
      </c>
    </row>
    <row r="67" spans="1:20">
      <c r="A67" s="405">
        <f t="shared" si="17"/>
        <v>42266</v>
      </c>
      <c r="B67" s="393">
        <v>0</v>
      </c>
      <c r="F67" s="386">
        <v>3.8049604118401352</v>
      </c>
      <c r="G67" s="386"/>
    </row>
    <row r="68" spans="1:20">
      <c r="A68" s="405">
        <f t="shared" si="17"/>
        <v>42267</v>
      </c>
      <c r="B68" s="393">
        <v>0</v>
      </c>
      <c r="F68" s="386">
        <v>3.1798790577459863</v>
      </c>
      <c r="G68" s="386"/>
    </row>
    <row r="69" spans="1:20">
      <c r="A69" s="405">
        <f t="shared" si="17"/>
        <v>42268</v>
      </c>
      <c r="B69" s="393">
        <v>0</v>
      </c>
      <c r="F69" s="386">
        <v>2.8240640872847531</v>
      </c>
      <c r="G69" s="386"/>
    </row>
    <row r="70" spans="1:20">
      <c r="A70" s="405">
        <f t="shared" si="17"/>
        <v>42269</v>
      </c>
      <c r="B70" s="393">
        <v>0</v>
      </c>
      <c r="F70" s="386">
        <v>3.8578439791684813</v>
      </c>
      <c r="G70" s="386"/>
    </row>
    <row r="71" spans="1:20">
      <c r="A71" s="405">
        <f t="shared" si="17"/>
        <v>42270</v>
      </c>
      <c r="B71" s="393">
        <v>0</v>
      </c>
      <c r="F71" s="386">
        <v>4.2267708674492077</v>
      </c>
      <c r="G71" s="386"/>
    </row>
    <row r="72" spans="1:20">
      <c r="A72" s="405">
        <f t="shared" si="17"/>
        <v>42271</v>
      </c>
      <c r="B72" s="393">
        <v>0</v>
      </c>
      <c r="F72" s="386">
        <v>4.58328987720125</v>
      </c>
      <c r="G72" s="386"/>
    </row>
    <row r="73" spans="1:20">
      <c r="A73" s="405">
        <f t="shared" si="17"/>
        <v>42272</v>
      </c>
      <c r="B73" s="393">
        <v>0</v>
      </c>
      <c r="F73" s="386">
        <v>3.7276568529117555</v>
      </c>
      <c r="G73" s="386"/>
    </row>
    <row r="74" spans="1:20">
      <c r="A74" s="405">
        <f t="shared" si="17"/>
        <v>42273</v>
      </c>
      <c r="B74" s="393">
        <v>0</v>
      </c>
      <c r="F74" s="386">
        <v>2.9588995686121029</v>
      </c>
      <c r="G74" s="386"/>
    </row>
    <row r="75" spans="1:20">
      <c r="A75" s="405">
        <f t="shared" si="17"/>
        <v>42274</v>
      </c>
      <c r="B75" s="393">
        <v>0</v>
      </c>
      <c r="F75" s="386">
        <v>3.4420805392611906</v>
      </c>
      <c r="G75" s="386"/>
    </row>
    <row r="76" spans="1:20">
      <c r="A76" s="405">
        <f t="shared" si="17"/>
        <v>42275</v>
      </c>
      <c r="B76" s="393">
        <v>0</v>
      </c>
      <c r="F76" s="386">
        <v>4.2029656456248663</v>
      </c>
      <c r="G76" s="386"/>
    </row>
    <row r="77" spans="1:20">
      <c r="A77" s="405">
        <f t="shared" si="17"/>
        <v>42276</v>
      </c>
      <c r="B77" s="393">
        <v>0</v>
      </c>
      <c r="F77" s="386">
        <v>3.756470768038048</v>
      </c>
      <c r="G77" s="386"/>
    </row>
    <row r="78" spans="1:20">
      <c r="A78" s="405">
        <f t="shared" si="17"/>
        <v>42277</v>
      </c>
      <c r="B78" s="393">
        <v>0</v>
      </c>
      <c r="F78" s="386">
        <v>2.8410817905887695</v>
      </c>
      <c r="G78" s="386"/>
    </row>
    <row r="79" spans="1:20">
      <c r="A79" s="405">
        <f t="shared" si="17"/>
        <v>42278</v>
      </c>
      <c r="B79" s="393">
        <v>0</v>
      </c>
      <c r="F79" s="386">
        <v>2.2967091055703244</v>
      </c>
      <c r="G79" s="386"/>
    </row>
    <row r="80" spans="1:20">
      <c r="A80" s="405">
        <f t="shared" si="17"/>
        <v>42279</v>
      </c>
      <c r="B80" s="393">
        <v>0</v>
      </c>
      <c r="F80" s="386">
        <v>2.5690148488863609</v>
      </c>
      <c r="G80" s="386"/>
    </row>
    <row r="81" spans="1:7">
      <c r="A81" s="405">
        <f t="shared" si="17"/>
        <v>42280</v>
      </c>
      <c r="B81" s="393">
        <v>0</v>
      </c>
      <c r="F81" s="386">
        <v>2.6996013246963866</v>
      </c>
      <c r="G81" s="386"/>
    </row>
    <row r="82" spans="1:7">
      <c r="A82" s="405">
        <f t="shared" si="17"/>
        <v>42281</v>
      </c>
      <c r="B82" s="393">
        <v>0</v>
      </c>
      <c r="F82" s="386">
        <v>2.4435124510088917</v>
      </c>
      <c r="G82" s="386"/>
    </row>
    <row r="83" spans="1:7">
      <c r="A83" s="405">
        <f t="shared" si="17"/>
        <v>42282</v>
      </c>
      <c r="B83" s="393">
        <v>0</v>
      </c>
      <c r="F83" s="386">
        <v>3.0003660187960826</v>
      </c>
      <c r="G83" s="386"/>
    </row>
    <row r="84" spans="1:7">
      <c r="A84" s="405">
        <f t="shared" si="17"/>
        <v>42283</v>
      </c>
      <c r="B84" s="393">
        <v>0</v>
      </c>
      <c r="F84" s="386">
        <v>2.54122940587339</v>
      </c>
      <c r="G84" s="386"/>
    </row>
    <row r="85" spans="1:7">
      <c r="B85" s="393">
        <v>0</v>
      </c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3:I12"/>
  <sheetViews>
    <sheetView workbookViewId="0">
      <selection activeCell="B9" sqref="B9"/>
    </sheetView>
  </sheetViews>
  <sheetFormatPr defaultRowHeight="15"/>
  <cols>
    <col min="1" max="1" width="9.140625" style="159"/>
    <col min="2" max="2" width="18.85546875" style="159" customWidth="1"/>
    <col min="3" max="3" width="14.42578125" style="159" customWidth="1"/>
    <col min="4" max="4" width="15.7109375" style="159" customWidth="1"/>
    <col min="5" max="6" width="11.5703125" style="159" customWidth="1"/>
    <col min="7" max="7" width="11.85546875" style="159" customWidth="1"/>
    <col min="8" max="8" width="9.140625" style="159"/>
    <col min="9" max="9" width="15.28515625" style="159" customWidth="1"/>
    <col min="10" max="16384" width="9.140625" style="159"/>
  </cols>
  <sheetData>
    <row r="3" spans="1:9">
      <c r="C3" s="484"/>
    </row>
    <row r="4" spans="1:9" ht="45">
      <c r="A4" s="485" t="s">
        <v>303</v>
      </c>
      <c r="B4" s="485" t="s">
        <v>632</v>
      </c>
      <c r="C4" s="485" t="s">
        <v>633</v>
      </c>
      <c r="D4" s="485" t="s">
        <v>135</v>
      </c>
      <c r="E4" s="485" t="s">
        <v>634</v>
      </c>
      <c r="F4" s="485" t="s">
        <v>635</v>
      </c>
      <c r="G4" s="485" t="s">
        <v>636</v>
      </c>
      <c r="H4" s="485" t="s">
        <v>637</v>
      </c>
      <c r="I4" s="485" t="s">
        <v>638</v>
      </c>
    </row>
    <row r="5" spans="1:9">
      <c r="A5" s="161"/>
      <c r="B5" s="161" t="s">
        <v>639</v>
      </c>
      <c r="C5" s="163">
        <v>4</v>
      </c>
      <c r="D5" s="163">
        <v>1</v>
      </c>
      <c r="E5" s="163">
        <v>2339</v>
      </c>
      <c r="F5" s="163">
        <v>4</v>
      </c>
      <c r="G5" s="163">
        <v>200</v>
      </c>
      <c r="H5" s="163">
        <v>453</v>
      </c>
      <c r="I5" s="486">
        <f>E5/H5</f>
        <v>5.1633554083885214</v>
      </c>
    </row>
    <row r="6" spans="1:9">
      <c r="A6" s="161"/>
      <c r="B6" s="161" t="s">
        <v>639</v>
      </c>
      <c r="C6" s="163">
        <v>7</v>
      </c>
      <c r="D6" s="163">
        <v>2</v>
      </c>
      <c r="E6" s="163">
        <v>2180</v>
      </c>
      <c r="F6" s="163">
        <v>4</v>
      </c>
      <c r="G6" s="163">
        <v>189</v>
      </c>
      <c r="H6" s="163">
        <v>410</v>
      </c>
      <c r="I6" s="486">
        <f>E6/H6</f>
        <v>5.3170731707317076</v>
      </c>
    </row>
    <row r="7" spans="1:9">
      <c r="A7" s="161"/>
      <c r="B7" s="161" t="s">
        <v>639</v>
      </c>
      <c r="C7" s="163">
        <v>8</v>
      </c>
      <c r="D7" s="163">
        <v>3</v>
      </c>
      <c r="E7" s="163">
        <v>2219</v>
      </c>
      <c r="F7" s="163">
        <v>4</v>
      </c>
      <c r="G7" s="163">
        <v>207</v>
      </c>
      <c r="H7" s="163">
        <v>418</v>
      </c>
      <c r="I7" s="486">
        <f>E7/H7</f>
        <v>5.3086124401913874</v>
      </c>
    </row>
    <row r="8" spans="1:9">
      <c r="A8" s="161"/>
      <c r="B8" s="161"/>
      <c r="C8" s="163"/>
      <c r="D8" s="163"/>
      <c r="E8" s="487">
        <f>AVERAGE(E5:E7)</f>
        <v>2246</v>
      </c>
      <c r="F8" s="163"/>
      <c r="G8" s="487">
        <f>AVERAGE(G5:G7)</f>
        <v>198.66666666666666</v>
      </c>
      <c r="H8" s="487">
        <f>AVERAGE(H5:H7)</f>
        <v>427</v>
      </c>
      <c r="I8" s="486">
        <f>AVERAGE(I5:I7)</f>
        <v>5.2630136731038721</v>
      </c>
    </row>
    <row r="9" spans="1:9">
      <c r="A9" s="161"/>
      <c r="B9" s="161" t="s">
        <v>640</v>
      </c>
      <c r="C9" s="163">
        <v>5</v>
      </c>
      <c r="D9" s="163">
        <v>1</v>
      </c>
      <c r="E9" s="163">
        <v>2043</v>
      </c>
      <c r="F9" s="163">
        <v>3</v>
      </c>
      <c r="G9" s="163">
        <v>153</v>
      </c>
      <c r="H9" s="163">
        <v>477</v>
      </c>
      <c r="I9" s="486">
        <f>E9/H9</f>
        <v>4.283018867924528</v>
      </c>
    </row>
    <row r="10" spans="1:9">
      <c r="A10" s="161"/>
      <c r="B10" s="161" t="s">
        <v>640</v>
      </c>
      <c r="C10" s="163">
        <v>6</v>
      </c>
      <c r="D10" s="163">
        <v>2</v>
      </c>
      <c r="E10" s="163">
        <v>1828</v>
      </c>
      <c r="F10" s="163">
        <v>3</v>
      </c>
      <c r="G10" s="163">
        <v>159</v>
      </c>
      <c r="H10" s="163">
        <v>582</v>
      </c>
      <c r="I10" s="486">
        <f>E10/H10</f>
        <v>3.140893470790378</v>
      </c>
    </row>
    <row r="11" spans="1:9">
      <c r="A11" s="161"/>
      <c r="B11" s="161" t="s">
        <v>640</v>
      </c>
      <c r="C11" s="163">
        <v>9</v>
      </c>
      <c r="D11" s="163">
        <v>3</v>
      </c>
      <c r="E11" s="163">
        <v>1884</v>
      </c>
      <c r="F11" s="163">
        <v>3</v>
      </c>
      <c r="G11" s="163">
        <v>159</v>
      </c>
      <c r="H11" s="163">
        <v>462</v>
      </c>
      <c r="I11" s="486">
        <f>E11/H11</f>
        <v>4.0779220779220777</v>
      </c>
    </row>
    <row r="12" spans="1:9">
      <c r="E12" s="487">
        <f>AVERAGE(E9:E11)</f>
        <v>1918.3333333333333</v>
      </c>
      <c r="G12" s="487">
        <f>AVERAGE(G9:G11)</f>
        <v>157</v>
      </c>
      <c r="H12" s="487">
        <f>AVERAGE(H9:H11)</f>
        <v>507</v>
      </c>
      <c r="I12" s="486">
        <f>AVERAGE(I9:I11)</f>
        <v>3.8339448055456615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U93"/>
  <sheetViews>
    <sheetView tabSelected="1" topLeftCell="A28" workbookViewId="0">
      <selection activeCell="Q64" sqref="Q64"/>
    </sheetView>
  </sheetViews>
  <sheetFormatPr defaultRowHeight="15"/>
  <cols>
    <col min="1" max="1" width="9.140625" style="247"/>
    <col min="2" max="2" width="10.7109375" style="159" bestFit="1" customWidth="1"/>
    <col min="3" max="3" width="9.140625" style="159"/>
    <col min="4" max="4" width="9.140625" style="247"/>
    <col min="5" max="5" width="10.7109375" style="159" bestFit="1" customWidth="1"/>
    <col min="6" max="16384" width="9.140625" style="159"/>
  </cols>
  <sheetData>
    <row r="1" spans="1:6">
      <c r="B1" s="308">
        <v>42193</v>
      </c>
      <c r="E1" s="308">
        <v>42193</v>
      </c>
    </row>
    <row r="2" spans="1:6">
      <c r="B2" s="159" t="s">
        <v>633</v>
      </c>
      <c r="C2" s="159" t="s">
        <v>641</v>
      </c>
      <c r="E2" s="159" t="s">
        <v>633</v>
      </c>
      <c r="F2" s="159" t="s">
        <v>641</v>
      </c>
    </row>
    <row r="4" spans="1:6">
      <c r="A4" s="247" t="s">
        <v>36</v>
      </c>
      <c r="B4" s="159">
        <v>14.8</v>
      </c>
      <c r="C4" s="159">
        <v>19.750972762645912</v>
      </c>
      <c r="D4" s="247" t="s">
        <v>36</v>
      </c>
      <c r="E4" s="159">
        <v>14.8</v>
      </c>
      <c r="F4" s="159">
        <v>19.750972762645912</v>
      </c>
    </row>
    <row r="5" spans="1:6">
      <c r="A5" s="488" t="s">
        <v>364</v>
      </c>
      <c r="B5" s="159">
        <v>24.11</v>
      </c>
      <c r="C5" s="159">
        <v>24.077619663648122</v>
      </c>
      <c r="D5" s="488" t="s">
        <v>364</v>
      </c>
      <c r="E5" s="159">
        <v>24.11</v>
      </c>
      <c r="F5" s="159">
        <v>24.077619663648122</v>
      </c>
    </row>
    <row r="6" spans="1:6">
      <c r="A6" s="247" t="s">
        <v>37</v>
      </c>
      <c r="B6" s="159">
        <v>27.27</v>
      </c>
      <c r="C6" s="159">
        <v>27.85571587125418</v>
      </c>
      <c r="D6" s="247" t="s">
        <v>37</v>
      </c>
      <c r="E6" s="159">
        <v>27.27</v>
      </c>
      <c r="F6" s="159">
        <v>27.85571587125418</v>
      </c>
    </row>
    <row r="7" spans="1:6">
      <c r="A7" s="488" t="s">
        <v>38</v>
      </c>
      <c r="B7" s="159">
        <v>30.36</v>
      </c>
      <c r="C7" s="159">
        <v>29.198557286470727</v>
      </c>
      <c r="D7" s="488" t="s">
        <v>38</v>
      </c>
      <c r="E7" s="159">
        <v>30.36</v>
      </c>
      <c r="F7" s="159">
        <v>29.198557286470727</v>
      </c>
    </row>
    <row r="8" spans="1:6">
      <c r="A8" s="247" t="s">
        <v>39</v>
      </c>
      <c r="B8" s="159">
        <v>33.83</v>
      </c>
      <c r="C8" s="159">
        <v>32.779087372811247</v>
      </c>
      <c r="D8" s="247" t="s">
        <v>39</v>
      </c>
      <c r="E8" s="159">
        <v>33.83</v>
      </c>
      <c r="F8" s="159">
        <v>32.779087372811247</v>
      </c>
    </row>
    <row r="9" spans="1:6">
      <c r="A9" s="488" t="s">
        <v>40</v>
      </c>
      <c r="B9" s="159">
        <v>36.56</v>
      </c>
      <c r="C9" s="159">
        <v>35.30685279260539</v>
      </c>
      <c r="D9" s="488" t="s">
        <v>40</v>
      </c>
      <c r="E9" s="159">
        <v>36.56</v>
      </c>
      <c r="F9" s="159">
        <v>35.30685279260539</v>
      </c>
    </row>
    <row r="10" spans="1:6">
      <c r="A10" s="247" t="s">
        <v>41</v>
      </c>
      <c r="B10" s="159">
        <v>36.22</v>
      </c>
      <c r="C10" s="159">
        <v>29.378980891719738</v>
      </c>
      <c r="D10" s="247" t="s">
        <v>41</v>
      </c>
      <c r="E10" s="159">
        <v>36.22</v>
      </c>
      <c r="F10" s="159">
        <v>29.378980891719738</v>
      </c>
    </row>
    <row r="11" spans="1:6">
      <c r="A11" s="488" t="s">
        <v>42</v>
      </c>
      <c r="B11" s="159">
        <v>36.6</v>
      </c>
      <c r="C11" s="159">
        <v>27.541311458231981</v>
      </c>
      <c r="D11" s="488" t="s">
        <v>42</v>
      </c>
      <c r="E11" s="159">
        <v>36.6</v>
      </c>
      <c r="F11" s="159">
        <v>27.541311458231981</v>
      </c>
    </row>
    <row r="12" spans="1:6">
      <c r="A12" s="247" t="s">
        <v>43</v>
      </c>
      <c r="B12" s="159">
        <v>38.32</v>
      </c>
      <c r="C12" s="159">
        <v>30.049708110539701</v>
      </c>
      <c r="D12" s="247" t="s">
        <v>43</v>
      </c>
      <c r="E12" s="159">
        <v>38.32</v>
      </c>
      <c r="F12" s="159">
        <v>30.049708110539701</v>
      </c>
    </row>
    <row r="13" spans="1:6">
      <c r="A13" s="488" t="s">
        <v>44</v>
      </c>
      <c r="B13" s="159">
        <v>38.979999999999997</v>
      </c>
      <c r="C13" s="159">
        <v>17.768356687898091</v>
      </c>
      <c r="D13" s="488" t="s">
        <v>44</v>
      </c>
    </row>
    <row r="14" spans="1:6">
      <c r="A14" s="247" t="s">
        <v>36</v>
      </c>
      <c r="B14" s="159">
        <v>11.56</v>
      </c>
      <c r="C14" s="159">
        <v>19.340707964601766</v>
      </c>
      <c r="D14" s="247" t="s">
        <v>36</v>
      </c>
      <c r="E14" s="159">
        <v>11.56</v>
      </c>
      <c r="F14" s="159">
        <v>19.340707964601766</v>
      </c>
    </row>
    <row r="15" spans="1:6">
      <c r="A15" s="488" t="s">
        <v>364</v>
      </c>
      <c r="B15" s="159">
        <v>22.29</v>
      </c>
      <c r="C15" s="159">
        <v>23.633979475484612</v>
      </c>
      <c r="D15" s="488" t="s">
        <v>364</v>
      </c>
      <c r="E15" s="159">
        <v>22.29</v>
      </c>
      <c r="F15" s="159">
        <v>23.633979475484612</v>
      </c>
    </row>
    <row r="16" spans="1:6">
      <c r="A16" s="247" t="s">
        <v>37</v>
      </c>
      <c r="B16" s="159">
        <v>27.08</v>
      </c>
      <c r="C16" s="159">
        <v>27.035952063914788</v>
      </c>
      <c r="D16" s="247" t="s">
        <v>37</v>
      </c>
      <c r="E16" s="159">
        <v>27.08</v>
      </c>
      <c r="F16" s="159">
        <v>27.035952063914788</v>
      </c>
    </row>
    <row r="17" spans="1:6">
      <c r="A17" s="488" t="s">
        <v>38</v>
      </c>
      <c r="B17" s="159">
        <v>31.46</v>
      </c>
      <c r="C17" s="159">
        <v>32.641591891766232</v>
      </c>
      <c r="D17" s="488" t="s">
        <v>38</v>
      </c>
      <c r="E17" s="159">
        <v>31.46</v>
      </c>
      <c r="F17" s="159">
        <v>32.641591891766232</v>
      </c>
    </row>
    <row r="18" spans="1:6">
      <c r="A18" s="247" t="s">
        <v>39</v>
      </c>
      <c r="B18" s="159">
        <v>36.74</v>
      </c>
      <c r="C18" s="159">
        <v>39.474774005734687</v>
      </c>
      <c r="D18" s="247" t="s">
        <v>39</v>
      </c>
      <c r="E18" s="159">
        <v>36.74</v>
      </c>
      <c r="F18" s="159">
        <v>39.474774005734687</v>
      </c>
    </row>
    <row r="19" spans="1:6">
      <c r="A19" s="488" t="s">
        <v>40</v>
      </c>
      <c r="B19" s="159">
        <v>40.520000000000003</v>
      </c>
      <c r="C19" s="159">
        <v>36.999997329380811</v>
      </c>
      <c r="D19" s="488" t="s">
        <v>40</v>
      </c>
      <c r="E19" s="159">
        <v>40.520000000000003</v>
      </c>
      <c r="F19" s="159">
        <v>36.999997329380811</v>
      </c>
    </row>
    <row r="20" spans="1:6">
      <c r="A20" s="247" t="s">
        <v>41</v>
      </c>
      <c r="B20" s="159">
        <v>39.85</v>
      </c>
      <c r="C20" s="159">
        <v>30.434110444623112</v>
      </c>
      <c r="D20" s="247" t="s">
        <v>41</v>
      </c>
      <c r="E20" s="159">
        <v>39.85</v>
      </c>
      <c r="F20" s="159">
        <v>30.434110444623112</v>
      </c>
    </row>
    <row r="21" spans="1:6">
      <c r="A21" s="488" t="s">
        <v>42</v>
      </c>
      <c r="B21" s="159">
        <v>39.340000000000003</v>
      </c>
      <c r="C21" s="159">
        <v>31.069707860370794</v>
      </c>
      <c r="D21" s="488" t="s">
        <v>42</v>
      </c>
      <c r="E21" s="159">
        <v>39.340000000000003</v>
      </c>
      <c r="F21" s="159">
        <v>31.069707860370794</v>
      </c>
    </row>
    <row r="22" spans="1:6">
      <c r="A22" s="247" t="s">
        <v>43</v>
      </c>
      <c r="B22" s="159">
        <v>37.880000000000003</v>
      </c>
      <c r="C22" s="159">
        <v>32.933206942619719</v>
      </c>
      <c r="D22" s="247" t="s">
        <v>43</v>
      </c>
      <c r="E22" s="159">
        <v>37.880000000000003</v>
      </c>
      <c r="F22" s="159">
        <v>32.933206942619719</v>
      </c>
    </row>
    <row r="23" spans="1:6">
      <c r="A23" s="488" t="s">
        <v>44</v>
      </c>
      <c r="B23" s="159">
        <v>38.18</v>
      </c>
      <c r="C23" s="159">
        <v>14.532778812976908</v>
      </c>
      <c r="D23" s="488" t="s">
        <v>44</v>
      </c>
    </row>
    <row r="24" spans="1:6">
      <c r="A24" s="247" t="s">
        <v>36</v>
      </c>
      <c r="B24" s="159">
        <v>13.27</v>
      </c>
      <c r="C24" s="159">
        <v>16.013850415512472</v>
      </c>
      <c r="D24" s="247" t="s">
        <v>36</v>
      </c>
      <c r="E24" s="159">
        <v>13.27</v>
      </c>
      <c r="F24" s="159">
        <v>16.013850415512472</v>
      </c>
    </row>
    <row r="25" spans="1:6">
      <c r="A25" s="247" t="s">
        <v>364</v>
      </c>
      <c r="B25" s="159">
        <v>21.91</v>
      </c>
      <c r="C25" s="159">
        <v>21.388807069219432</v>
      </c>
      <c r="D25" s="247" t="s">
        <v>364</v>
      </c>
      <c r="E25" s="159">
        <v>21.91</v>
      </c>
      <c r="F25" s="159">
        <v>21.388807069219432</v>
      </c>
    </row>
    <row r="26" spans="1:6">
      <c r="A26" s="247" t="s">
        <v>37</v>
      </c>
      <c r="B26" s="159">
        <v>23.98</v>
      </c>
      <c r="C26" s="159">
        <v>24.319767441860463</v>
      </c>
      <c r="D26" s="247" t="s">
        <v>37</v>
      </c>
      <c r="E26" s="159">
        <v>23.98</v>
      </c>
      <c r="F26" s="159">
        <v>24.319767441860463</v>
      </c>
    </row>
    <row r="27" spans="1:6">
      <c r="A27" s="247" t="s">
        <v>38</v>
      </c>
      <c r="B27" s="159">
        <v>23.91</v>
      </c>
      <c r="C27" s="159">
        <v>31.215182234111115</v>
      </c>
      <c r="D27" s="247" t="s">
        <v>38</v>
      </c>
      <c r="E27" s="159">
        <v>23.91</v>
      </c>
      <c r="F27" s="159">
        <v>31.215182234111115</v>
      </c>
    </row>
    <row r="28" spans="1:6">
      <c r="A28" s="247" t="s">
        <v>39</v>
      </c>
      <c r="B28" s="159">
        <v>27.68</v>
      </c>
      <c r="C28" s="159">
        <v>34.690947183329115</v>
      </c>
      <c r="D28" s="247" t="s">
        <v>39</v>
      </c>
      <c r="E28" s="159">
        <v>27.68</v>
      </c>
      <c r="F28" s="159">
        <v>34.690947183329115</v>
      </c>
    </row>
    <row r="29" spans="1:6">
      <c r="A29" s="247" t="s">
        <v>40</v>
      </c>
      <c r="B29" s="159">
        <v>31.87</v>
      </c>
      <c r="C29" s="159">
        <v>39.183900485060455</v>
      </c>
      <c r="D29" s="247" t="s">
        <v>40</v>
      </c>
      <c r="E29" s="159">
        <v>31.87</v>
      </c>
      <c r="F29" s="159">
        <v>39.183900485060455</v>
      </c>
    </row>
    <row r="30" spans="1:6">
      <c r="A30" s="247" t="s">
        <v>41</v>
      </c>
      <c r="B30" s="159">
        <v>36.950000000000003</v>
      </c>
      <c r="C30" s="159">
        <v>36.644958133543255</v>
      </c>
      <c r="D30" s="247" t="s">
        <v>41</v>
      </c>
      <c r="E30" s="159">
        <v>36.950000000000003</v>
      </c>
      <c r="F30" s="159">
        <v>36.644958133543255</v>
      </c>
    </row>
    <row r="31" spans="1:6">
      <c r="A31" s="247" t="s">
        <v>42</v>
      </c>
      <c r="B31" s="159">
        <v>47.2</v>
      </c>
      <c r="C31" s="159">
        <v>38.209631249273777</v>
      </c>
      <c r="D31" s="247" t="s">
        <v>42</v>
      </c>
      <c r="E31" s="159">
        <v>47.2</v>
      </c>
      <c r="F31" s="159">
        <v>38.209631249273777</v>
      </c>
    </row>
    <row r="32" spans="1:6">
      <c r="A32" s="247" t="s">
        <v>43</v>
      </c>
      <c r="B32" s="159">
        <v>48.74</v>
      </c>
      <c r="C32" s="159">
        <v>37.732110443789729</v>
      </c>
      <c r="D32" s="247" t="s">
        <v>43</v>
      </c>
      <c r="E32" s="159">
        <v>48.74</v>
      </c>
      <c r="F32" s="159">
        <v>37.732110443789729</v>
      </c>
    </row>
    <row r="33" spans="1:21">
      <c r="A33" s="247" t="s">
        <v>44</v>
      </c>
      <c r="B33" s="159">
        <v>44.45</v>
      </c>
      <c r="C33" s="159">
        <v>11.348506538863184</v>
      </c>
      <c r="D33" s="247" t="s">
        <v>44</v>
      </c>
    </row>
    <row r="34" spans="1:21">
      <c r="A34" s="247" t="s">
        <v>36</v>
      </c>
      <c r="B34" s="159">
        <v>18.14</v>
      </c>
      <c r="C34" s="159">
        <v>29.282480314960619</v>
      </c>
      <c r="D34" s="247" t="s">
        <v>36</v>
      </c>
      <c r="E34" s="159">
        <v>18.14</v>
      </c>
      <c r="F34" s="159">
        <v>29.282480314960619</v>
      </c>
    </row>
    <row r="35" spans="1:21">
      <c r="A35" s="247" t="s">
        <v>364</v>
      </c>
      <c r="B35" s="159">
        <v>22.46</v>
      </c>
      <c r="C35" s="159">
        <v>28.95777351247601</v>
      </c>
      <c r="D35" s="247" t="s">
        <v>364</v>
      </c>
      <c r="E35" s="159">
        <v>22.46</v>
      </c>
      <c r="F35" s="159">
        <v>28.95777351247601</v>
      </c>
    </row>
    <row r="36" spans="1:21">
      <c r="A36" s="247" t="s">
        <v>37</v>
      </c>
      <c r="B36" s="159">
        <v>24.22</v>
      </c>
      <c r="C36" s="159">
        <v>28.200000000000024</v>
      </c>
      <c r="D36" s="247" t="s">
        <v>37</v>
      </c>
      <c r="E36" s="159">
        <v>24.22</v>
      </c>
      <c r="F36" s="159">
        <v>28.200000000000024</v>
      </c>
    </row>
    <row r="37" spans="1:21">
      <c r="A37" s="247" t="s">
        <v>38</v>
      </c>
      <c r="B37" s="159">
        <v>26.31</v>
      </c>
      <c r="C37" s="159">
        <v>28.626434360207192</v>
      </c>
      <c r="D37" s="247" t="s">
        <v>38</v>
      </c>
      <c r="E37" s="159">
        <v>26.31</v>
      </c>
      <c r="F37" s="159">
        <v>28.626434360207192</v>
      </c>
      <c r="T37" s="159">
        <f>0.56^0.5</f>
        <v>0.74833147735478833</v>
      </c>
    </row>
    <row r="38" spans="1:21">
      <c r="A38" s="247" t="s">
        <v>39</v>
      </c>
      <c r="B38" s="159">
        <v>28.01</v>
      </c>
      <c r="C38" s="159">
        <v>28.654644485653137</v>
      </c>
      <c r="D38" s="247" t="s">
        <v>39</v>
      </c>
      <c r="E38" s="159">
        <v>28.01</v>
      </c>
      <c r="F38" s="159">
        <v>28.654644485653137</v>
      </c>
    </row>
    <row r="39" spans="1:21">
      <c r="A39" s="247" t="s">
        <v>40</v>
      </c>
      <c r="B39" s="159">
        <v>30.25</v>
      </c>
      <c r="C39" s="159">
        <v>29.63198553815301</v>
      </c>
      <c r="D39" s="247" t="s">
        <v>40</v>
      </c>
      <c r="E39" s="159">
        <v>30.25</v>
      </c>
      <c r="F39" s="159">
        <v>29.63198553815301</v>
      </c>
    </row>
    <row r="40" spans="1:21">
      <c r="A40" s="247" t="s">
        <v>41</v>
      </c>
      <c r="B40" s="159">
        <v>35.159999999999997</v>
      </c>
      <c r="C40" s="159">
        <v>29.114358960805554</v>
      </c>
      <c r="D40" s="247" t="s">
        <v>41</v>
      </c>
      <c r="E40" s="159">
        <v>35.159999999999997</v>
      </c>
      <c r="F40" s="159">
        <v>29.114358960805554</v>
      </c>
    </row>
    <row r="41" spans="1:21">
      <c r="A41" s="247" t="s">
        <v>42</v>
      </c>
      <c r="B41" s="159">
        <v>37.1</v>
      </c>
      <c r="C41" s="159">
        <v>35.060181432155922</v>
      </c>
      <c r="D41" s="247" t="s">
        <v>42</v>
      </c>
      <c r="E41" s="159">
        <v>37.1</v>
      </c>
      <c r="F41" s="159">
        <v>35.060181432155922</v>
      </c>
    </row>
    <row r="42" spans="1:21">
      <c r="A42" s="247" t="s">
        <v>43</v>
      </c>
      <c r="B42" s="159">
        <v>39.07</v>
      </c>
      <c r="C42" s="159">
        <v>37.63765209663498</v>
      </c>
      <c r="D42" s="247" t="s">
        <v>43</v>
      </c>
      <c r="E42" s="159">
        <v>39.07</v>
      </c>
      <c r="F42" s="159">
        <v>37.63765209663498</v>
      </c>
      <c r="S42" s="159">
        <v>10</v>
      </c>
      <c r="T42" s="159">
        <f>S42*0.5385+11.975</f>
        <v>17.36</v>
      </c>
      <c r="U42" s="160">
        <f>T42/S42</f>
        <v>1.736</v>
      </c>
    </row>
    <row r="43" spans="1:21">
      <c r="A43" s="247" t="s">
        <v>44</v>
      </c>
      <c r="B43" s="159">
        <v>39.31</v>
      </c>
      <c r="C43" s="159">
        <v>46.91350352993976</v>
      </c>
      <c r="D43" s="247" t="s">
        <v>44</v>
      </c>
      <c r="S43" s="159">
        <v>11</v>
      </c>
      <c r="T43" s="159">
        <f t="shared" ref="T43:T77" si="0">S43*0.5385+11.975</f>
        <v>17.898499999999999</v>
      </c>
      <c r="U43" s="160">
        <f t="shared" ref="U43:U77" si="1">T43/S43</f>
        <v>1.6271363636363636</v>
      </c>
    </row>
    <row r="44" spans="1:21">
      <c r="A44" s="247" t="s">
        <v>36</v>
      </c>
      <c r="B44" s="159">
        <v>12.97</v>
      </c>
      <c r="C44" s="159">
        <v>17.767366720516954</v>
      </c>
      <c r="D44" s="247" t="s">
        <v>36</v>
      </c>
      <c r="E44" s="159">
        <v>12.97</v>
      </c>
      <c r="F44" s="159">
        <v>17.767366720516954</v>
      </c>
      <c r="S44" s="159">
        <v>12</v>
      </c>
      <c r="T44" s="159">
        <f t="shared" si="0"/>
        <v>18.436999999999998</v>
      </c>
      <c r="U44" s="160">
        <f t="shared" si="1"/>
        <v>1.5364166666666665</v>
      </c>
    </row>
    <row r="45" spans="1:21">
      <c r="A45" s="247" t="s">
        <v>364</v>
      </c>
      <c r="B45" s="159">
        <v>16.21</v>
      </c>
      <c r="C45" s="159">
        <v>19.237560192616368</v>
      </c>
      <c r="D45" s="247" t="s">
        <v>364</v>
      </c>
      <c r="E45" s="159">
        <v>16.21</v>
      </c>
      <c r="F45" s="159">
        <v>19.237560192616368</v>
      </c>
      <c r="S45" s="159">
        <v>13</v>
      </c>
      <c r="T45" s="159">
        <f t="shared" si="0"/>
        <v>18.9755</v>
      </c>
      <c r="U45" s="160">
        <f t="shared" si="1"/>
        <v>1.4596538461538462</v>
      </c>
    </row>
    <row r="46" spans="1:21">
      <c r="A46" s="247" t="s">
        <v>37</v>
      </c>
      <c r="B46" s="159">
        <v>14.85</v>
      </c>
      <c r="C46" s="159">
        <v>21.460881934566149</v>
      </c>
      <c r="D46" s="247" t="s">
        <v>37</v>
      </c>
      <c r="E46" s="159">
        <v>14.85</v>
      </c>
      <c r="F46" s="159">
        <v>21.460881934566149</v>
      </c>
      <c r="S46" s="159">
        <v>14</v>
      </c>
      <c r="T46" s="159">
        <f t="shared" si="0"/>
        <v>19.513999999999999</v>
      </c>
      <c r="U46" s="160">
        <f t="shared" si="1"/>
        <v>1.3938571428571429</v>
      </c>
    </row>
    <row r="47" spans="1:21">
      <c r="A47" s="247" t="s">
        <v>38</v>
      </c>
      <c r="B47" s="159">
        <v>18.579999999999998</v>
      </c>
      <c r="C47" s="159">
        <v>22.973908940787936</v>
      </c>
      <c r="D47" s="247" t="s">
        <v>38</v>
      </c>
      <c r="E47" s="159">
        <v>18.579999999999998</v>
      </c>
      <c r="F47" s="159">
        <v>22.973908940787936</v>
      </c>
      <c r="S47" s="159">
        <v>15</v>
      </c>
      <c r="T47" s="159">
        <f t="shared" si="0"/>
        <v>20.052500000000002</v>
      </c>
      <c r="U47" s="160">
        <f t="shared" si="1"/>
        <v>1.3368333333333335</v>
      </c>
    </row>
    <row r="48" spans="1:21">
      <c r="A48" s="247" t="s">
        <v>39</v>
      </c>
      <c r="B48" s="159">
        <v>24.77</v>
      </c>
      <c r="C48" s="159">
        <v>34.079890874566921</v>
      </c>
      <c r="D48" s="247" t="s">
        <v>39</v>
      </c>
      <c r="E48" s="159">
        <v>24.77</v>
      </c>
      <c r="F48" s="159">
        <v>34.079890874566921</v>
      </c>
      <c r="S48" s="159">
        <v>16</v>
      </c>
      <c r="T48" s="159">
        <f t="shared" si="0"/>
        <v>20.591000000000001</v>
      </c>
      <c r="U48" s="160">
        <f t="shared" si="1"/>
        <v>1.2869375000000001</v>
      </c>
    </row>
    <row r="49" spans="1:21">
      <c r="A49" s="247" t="s">
        <v>40</v>
      </c>
      <c r="B49" s="159">
        <v>30.63</v>
      </c>
      <c r="C49" s="159">
        <v>34.553075882280595</v>
      </c>
      <c r="D49" s="247" t="s">
        <v>40</v>
      </c>
      <c r="E49" s="159">
        <v>30.63</v>
      </c>
      <c r="F49" s="159">
        <v>34.553075882280595</v>
      </c>
      <c r="S49" s="159">
        <v>17</v>
      </c>
      <c r="T49" s="159">
        <f t="shared" si="0"/>
        <v>21.1295</v>
      </c>
      <c r="U49" s="160">
        <f t="shared" si="1"/>
        <v>1.2429117647058823</v>
      </c>
    </row>
    <row r="50" spans="1:21">
      <c r="A50" s="247" t="s">
        <v>41</v>
      </c>
      <c r="B50" s="159">
        <v>28.98</v>
      </c>
      <c r="C50" s="159">
        <v>34.115271089016616</v>
      </c>
      <c r="D50" s="247" t="s">
        <v>41</v>
      </c>
      <c r="E50" s="159">
        <v>28.98</v>
      </c>
      <c r="F50" s="159">
        <v>34.115271089016616</v>
      </c>
      <c r="S50" s="159">
        <v>18</v>
      </c>
      <c r="T50" s="159">
        <f t="shared" si="0"/>
        <v>21.667999999999999</v>
      </c>
      <c r="U50" s="160">
        <f t="shared" si="1"/>
        <v>1.2037777777777778</v>
      </c>
    </row>
    <row r="51" spans="1:21">
      <c r="A51" s="247" t="s">
        <v>42</v>
      </c>
      <c r="B51" s="159">
        <v>30.76</v>
      </c>
      <c r="C51" s="159">
        <v>27.710402127585297</v>
      </c>
      <c r="D51" s="247" t="s">
        <v>42</v>
      </c>
      <c r="E51" s="159">
        <v>30.76</v>
      </c>
      <c r="F51" s="159">
        <v>27.710402127585297</v>
      </c>
      <c r="S51" s="159">
        <v>19</v>
      </c>
      <c r="T51" s="159">
        <f t="shared" si="0"/>
        <v>22.206499999999998</v>
      </c>
      <c r="U51" s="160">
        <f t="shared" si="1"/>
        <v>1.1687631578947368</v>
      </c>
    </row>
    <row r="52" spans="1:21">
      <c r="A52" s="247" t="s">
        <v>43</v>
      </c>
      <c r="B52" s="159">
        <v>33.799999999999997</v>
      </c>
      <c r="C52" s="159">
        <v>26.185285094253015</v>
      </c>
      <c r="D52" s="247" t="s">
        <v>43</v>
      </c>
      <c r="E52" s="159">
        <v>33.799999999999997</v>
      </c>
      <c r="F52" s="159">
        <v>26.185285094253015</v>
      </c>
      <c r="S52" s="244">
        <v>20</v>
      </c>
      <c r="T52" s="244">
        <f t="shared" si="0"/>
        <v>22.744999999999997</v>
      </c>
      <c r="U52" s="160">
        <f t="shared" si="1"/>
        <v>1.1372499999999999</v>
      </c>
    </row>
    <row r="53" spans="1:21">
      <c r="A53" s="247" t="s">
        <v>44</v>
      </c>
      <c r="B53" s="159">
        <v>36.28</v>
      </c>
      <c r="C53" s="159">
        <v>27.125056730152274</v>
      </c>
      <c r="D53" s="247" t="s">
        <v>44</v>
      </c>
      <c r="E53" s="159">
        <v>36.28</v>
      </c>
      <c r="F53" s="159">
        <v>27.125056730152274</v>
      </c>
      <c r="S53" s="489">
        <v>21</v>
      </c>
      <c r="T53" s="489">
        <f t="shared" si="0"/>
        <v>23.283499999999997</v>
      </c>
      <c r="U53" s="489">
        <f t="shared" si="1"/>
        <v>1.108738095238095</v>
      </c>
    </row>
    <row r="54" spans="1:21">
      <c r="A54" s="247" t="s">
        <v>36</v>
      </c>
      <c r="B54" s="159">
        <v>12.24</v>
      </c>
      <c r="C54" s="159">
        <v>17.527624309392262</v>
      </c>
      <c r="D54" s="247" t="s">
        <v>36</v>
      </c>
      <c r="E54" s="159">
        <v>12.24</v>
      </c>
      <c r="F54" s="159">
        <v>17.527624309392262</v>
      </c>
      <c r="S54" s="489">
        <v>22</v>
      </c>
      <c r="T54" s="489">
        <f t="shared" si="0"/>
        <v>23.821999999999999</v>
      </c>
      <c r="U54" s="489">
        <f t="shared" si="1"/>
        <v>1.0828181818181817</v>
      </c>
    </row>
    <row r="55" spans="1:21">
      <c r="A55" s="247" t="s">
        <v>364</v>
      </c>
      <c r="B55" s="159">
        <v>16.72</v>
      </c>
      <c r="C55" s="159">
        <v>21.409252669039137</v>
      </c>
      <c r="D55" s="247" t="s">
        <v>364</v>
      </c>
      <c r="E55" s="159">
        <v>16.72</v>
      </c>
      <c r="F55" s="159">
        <v>21.409252669039137</v>
      </c>
      <c r="S55" s="489">
        <v>23</v>
      </c>
      <c r="T55" s="489">
        <f t="shared" si="0"/>
        <v>24.360500000000002</v>
      </c>
      <c r="U55" s="489">
        <f t="shared" si="1"/>
        <v>1.0591521739130436</v>
      </c>
    </row>
    <row r="56" spans="1:21">
      <c r="A56" s="247" t="s">
        <v>37</v>
      </c>
      <c r="B56" s="159">
        <v>18.89</v>
      </c>
      <c r="C56" s="159">
        <v>24.191176470588232</v>
      </c>
      <c r="D56" s="247" t="s">
        <v>37</v>
      </c>
      <c r="E56" s="159">
        <v>18.89</v>
      </c>
      <c r="F56" s="159">
        <v>24.191176470588232</v>
      </c>
      <c r="S56" s="489">
        <v>24</v>
      </c>
      <c r="T56" s="489">
        <f t="shared" si="0"/>
        <v>24.899000000000001</v>
      </c>
      <c r="U56" s="489">
        <f t="shared" si="1"/>
        <v>1.0374583333333334</v>
      </c>
    </row>
    <row r="57" spans="1:21">
      <c r="A57" s="247" t="s">
        <v>38</v>
      </c>
      <c r="B57" s="159">
        <v>24.26</v>
      </c>
      <c r="C57" s="159">
        <v>24.891020357187472</v>
      </c>
      <c r="D57" s="247" t="s">
        <v>38</v>
      </c>
      <c r="E57" s="159">
        <v>24.26</v>
      </c>
      <c r="F57" s="159">
        <v>24.891020357187472</v>
      </c>
      <c r="S57" s="489">
        <v>25</v>
      </c>
      <c r="T57" s="489">
        <f t="shared" si="0"/>
        <v>25.4375</v>
      </c>
      <c r="U57" s="489">
        <f t="shared" si="1"/>
        <v>1.0175000000000001</v>
      </c>
    </row>
    <row r="58" spans="1:21">
      <c r="A58" s="247" t="s">
        <v>39</v>
      </c>
      <c r="B58" s="159">
        <v>25.87</v>
      </c>
      <c r="C58" s="159">
        <v>25.290621012611513</v>
      </c>
      <c r="D58" s="247" t="s">
        <v>39</v>
      </c>
      <c r="E58" s="159">
        <v>25.87</v>
      </c>
      <c r="F58" s="159">
        <v>25.290621012611513</v>
      </c>
      <c r="S58" s="489">
        <v>26</v>
      </c>
      <c r="T58" s="489">
        <f t="shared" si="0"/>
        <v>25.975999999999999</v>
      </c>
      <c r="U58" s="489">
        <f t="shared" si="1"/>
        <v>0.99907692307692308</v>
      </c>
    </row>
    <row r="59" spans="1:21">
      <c r="A59" s="247" t="s">
        <v>40</v>
      </c>
      <c r="B59" s="159">
        <v>26.26</v>
      </c>
      <c r="C59" s="159">
        <v>23.892582574721999</v>
      </c>
      <c r="D59" s="247" t="s">
        <v>40</v>
      </c>
      <c r="E59" s="159">
        <v>26.26</v>
      </c>
      <c r="F59" s="159">
        <v>23.892582574721999</v>
      </c>
      <c r="S59" s="489">
        <v>27</v>
      </c>
      <c r="T59" s="489">
        <f t="shared" si="0"/>
        <v>26.514499999999998</v>
      </c>
      <c r="U59" s="489">
        <f t="shared" si="1"/>
        <v>0.9820185185185184</v>
      </c>
    </row>
    <row r="60" spans="1:21">
      <c r="A60" s="247" t="s">
        <v>41</v>
      </c>
      <c r="B60" s="159">
        <v>26.33</v>
      </c>
      <c r="C60" s="159">
        <v>23.313110263348083</v>
      </c>
      <c r="D60" s="247" t="s">
        <v>41</v>
      </c>
      <c r="E60" s="159">
        <v>26.33</v>
      </c>
      <c r="F60" s="159">
        <v>23.313110263348083</v>
      </c>
      <c r="S60" s="489">
        <v>28</v>
      </c>
      <c r="T60" s="489">
        <f t="shared" si="0"/>
        <v>27.052999999999997</v>
      </c>
      <c r="U60" s="489">
        <f t="shared" si="1"/>
        <v>0.96617857142857133</v>
      </c>
    </row>
    <row r="61" spans="1:21">
      <c r="A61" s="247" t="s">
        <v>42</v>
      </c>
      <c r="B61" s="159">
        <v>29.72</v>
      </c>
      <c r="C61" s="159">
        <v>26.346362953087862</v>
      </c>
      <c r="D61" s="247" t="s">
        <v>42</v>
      </c>
      <c r="E61" s="159">
        <v>29.72</v>
      </c>
      <c r="F61" s="159">
        <v>26.346362953087862</v>
      </c>
      <c r="S61" s="489">
        <v>29</v>
      </c>
      <c r="T61" s="489">
        <f>S61*0.5385+11.975</f>
        <v>27.591499999999996</v>
      </c>
      <c r="U61" s="489">
        <f t="shared" si="1"/>
        <v>0.95143103448275845</v>
      </c>
    </row>
    <row r="62" spans="1:21">
      <c r="A62" s="247" t="s">
        <v>43</v>
      </c>
      <c r="B62" s="159">
        <v>34.96</v>
      </c>
      <c r="C62" s="159">
        <v>55.655457638949471</v>
      </c>
      <c r="D62" s="247" t="s">
        <v>43</v>
      </c>
      <c r="S62" s="489">
        <v>30</v>
      </c>
      <c r="T62" s="489">
        <f t="shared" si="0"/>
        <v>28.130000000000003</v>
      </c>
      <c r="U62" s="489">
        <f t="shared" si="1"/>
        <v>0.93766666666666676</v>
      </c>
    </row>
    <row r="63" spans="1:21">
      <c r="A63" s="247" t="s">
        <v>44</v>
      </c>
      <c r="B63" s="159">
        <v>37.520000000000003</v>
      </c>
      <c r="C63" s="159">
        <v>28.664479781115311</v>
      </c>
      <c r="D63" s="247" t="s">
        <v>44</v>
      </c>
      <c r="E63" s="159">
        <v>37.520000000000003</v>
      </c>
      <c r="F63" s="159">
        <v>28.664479781115311</v>
      </c>
      <c r="S63" s="489">
        <v>31</v>
      </c>
      <c r="T63" s="489">
        <f t="shared" si="0"/>
        <v>28.668500000000002</v>
      </c>
      <c r="U63" s="489">
        <f t="shared" si="1"/>
        <v>0.9247903225806452</v>
      </c>
    </row>
    <row r="64" spans="1:21">
      <c r="A64" s="247" t="s">
        <v>36</v>
      </c>
      <c r="B64" s="159">
        <v>12.75</v>
      </c>
      <c r="C64" s="159">
        <v>18.576190476190501</v>
      </c>
      <c r="D64" s="247" t="s">
        <v>36</v>
      </c>
      <c r="E64" s="159">
        <v>12.75</v>
      </c>
      <c r="F64" s="159">
        <v>18.576190476190501</v>
      </c>
      <c r="S64" s="489">
        <v>32</v>
      </c>
      <c r="T64" s="489">
        <f t="shared" si="0"/>
        <v>29.207000000000001</v>
      </c>
      <c r="U64" s="489">
        <f t="shared" si="1"/>
        <v>0.91271875000000002</v>
      </c>
    </row>
    <row r="65" spans="1:21">
      <c r="A65" s="247" t="s">
        <v>364</v>
      </c>
      <c r="B65" s="159">
        <v>20.8</v>
      </c>
      <c r="C65" s="159">
        <v>21.592931937172782</v>
      </c>
      <c r="D65" s="247" t="s">
        <v>364</v>
      </c>
      <c r="E65" s="159">
        <v>20.8</v>
      </c>
      <c r="F65" s="159">
        <v>21.592931937172782</v>
      </c>
      <c r="S65" s="244">
        <v>33</v>
      </c>
      <c r="T65" s="244">
        <f t="shared" si="0"/>
        <v>29.7455</v>
      </c>
      <c r="U65" s="160">
        <f t="shared" si="1"/>
        <v>0.90137878787878789</v>
      </c>
    </row>
    <row r="66" spans="1:21">
      <c r="A66" s="247" t="s">
        <v>37</v>
      </c>
      <c r="B66" s="159">
        <v>23.2</v>
      </c>
      <c r="C66" s="159">
        <v>21.460377358490557</v>
      </c>
      <c r="D66" s="247" t="s">
        <v>37</v>
      </c>
      <c r="E66" s="159">
        <v>23.2</v>
      </c>
      <c r="F66" s="159">
        <v>21.460377358490557</v>
      </c>
      <c r="S66" s="244">
        <v>34</v>
      </c>
      <c r="T66" s="244">
        <f t="shared" si="0"/>
        <v>30.283999999999999</v>
      </c>
      <c r="U66" s="160">
        <f t="shared" si="1"/>
        <v>0.89070588235294113</v>
      </c>
    </row>
    <row r="67" spans="1:21">
      <c r="A67" s="247" t="s">
        <v>38</v>
      </c>
      <c r="B67" s="159">
        <v>23.93</v>
      </c>
      <c r="C67" s="159">
        <v>21.703490215292415</v>
      </c>
      <c r="D67" s="247" t="s">
        <v>38</v>
      </c>
      <c r="E67" s="159">
        <v>23.93</v>
      </c>
      <c r="F67" s="159">
        <v>21.703490215292415</v>
      </c>
      <c r="S67" s="244">
        <v>35</v>
      </c>
      <c r="T67" s="244">
        <f t="shared" si="0"/>
        <v>30.822499999999998</v>
      </c>
      <c r="U67" s="160">
        <f t="shared" si="1"/>
        <v>0.88064285714285706</v>
      </c>
    </row>
    <row r="68" spans="1:21">
      <c r="A68" s="247" t="s">
        <v>39</v>
      </c>
      <c r="B68" s="159">
        <v>24.27</v>
      </c>
      <c r="C68" s="159">
        <v>22.624097442921162</v>
      </c>
      <c r="D68" s="247" t="s">
        <v>39</v>
      </c>
      <c r="E68" s="159">
        <v>24.27</v>
      </c>
      <c r="F68" s="159">
        <v>22.624097442921162</v>
      </c>
      <c r="S68" s="244">
        <v>36</v>
      </c>
      <c r="T68" s="244">
        <f t="shared" si="0"/>
        <v>31.360999999999997</v>
      </c>
      <c r="U68" s="160">
        <f t="shared" si="1"/>
        <v>0.8711388888888888</v>
      </c>
    </row>
    <row r="69" spans="1:21">
      <c r="A69" s="247" t="s">
        <v>40</v>
      </c>
      <c r="B69" s="159">
        <v>25.55</v>
      </c>
      <c r="C69" s="159">
        <v>23.164732004971015</v>
      </c>
      <c r="D69" s="247" t="s">
        <v>40</v>
      </c>
      <c r="E69" s="159">
        <v>25.55</v>
      </c>
      <c r="F69" s="159">
        <v>23.164732004971015</v>
      </c>
      <c r="S69" s="244">
        <v>37</v>
      </c>
      <c r="T69" s="244">
        <f t="shared" si="0"/>
        <v>31.899499999999996</v>
      </c>
      <c r="U69" s="160">
        <f t="shared" si="1"/>
        <v>0.8621486486486486</v>
      </c>
    </row>
    <row r="70" spans="1:21">
      <c r="A70" s="247" t="s">
        <v>41</v>
      </c>
      <c r="B70" s="159">
        <v>27.29</v>
      </c>
      <c r="C70" s="159">
        <v>23.076119870523129</v>
      </c>
      <c r="D70" s="247" t="s">
        <v>41</v>
      </c>
      <c r="E70" s="159">
        <v>27.29</v>
      </c>
      <c r="F70" s="159">
        <v>23.076119870523129</v>
      </c>
      <c r="S70" s="159">
        <v>38</v>
      </c>
      <c r="T70" s="159">
        <f t="shared" si="0"/>
        <v>32.438000000000002</v>
      </c>
      <c r="U70" s="160">
        <f t="shared" si="1"/>
        <v>0.85363157894736852</v>
      </c>
    </row>
    <row r="71" spans="1:21">
      <c r="A71" s="247" t="s">
        <v>42</v>
      </c>
      <c r="B71" s="159">
        <v>31.25</v>
      </c>
      <c r="C71" s="159">
        <v>24.952404796092448</v>
      </c>
      <c r="D71" s="247" t="s">
        <v>42</v>
      </c>
      <c r="E71" s="159">
        <v>31.25</v>
      </c>
      <c r="F71" s="159">
        <v>24.952404796092448</v>
      </c>
      <c r="S71" s="159">
        <v>39</v>
      </c>
      <c r="T71" s="159">
        <f>S71*0.5385+11.975</f>
        <v>32.976500000000001</v>
      </c>
      <c r="U71" s="160">
        <f t="shared" si="1"/>
        <v>0.84555128205128205</v>
      </c>
    </row>
    <row r="72" spans="1:21">
      <c r="A72" s="247" t="s">
        <v>43</v>
      </c>
      <c r="B72" s="159">
        <v>34.92</v>
      </c>
      <c r="C72" s="159">
        <v>27.893450373780077</v>
      </c>
      <c r="D72" s="247" t="s">
        <v>43</v>
      </c>
      <c r="E72" s="159">
        <v>34.92</v>
      </c>
      <c r="F72" s="159">
        <v>27.893450373780077</v>
      </c>
      <c r="S72" s="159">
        <v>40</v>
      </c>
      <c r="T72" s="159">
        <f t="shared" si="0"/>
        <v>33.515000000000001</v>
      </c>
      <c r="U72" s="160">
        <f t="shared" si="1"/>
        <v>0.83787500000000004</v>
      </c>
    </row>
    <row r="73" spans="1:21">
      <c r="A73" s="247" t="s">
        <v>44</v>
      </c>
      <c r="B73" s="159">
        <v>35.6</v>
      </c>
      <c r="C73" s="159">
        <v>28.110801042398908</v>
      </c>
      <c r="D73" s="247" t="s">
        <v>44</v>
      </c>
      <c r="E73" s="159">
        <v>35.6</v>
      </c>
      <c r="F73" s="159">
        <v>28.110801042398908</v>
      </c>
      <c r="S73" s="159">
        <v>41</v>
      </c>
      <c r="T73" s="159">
        <f t="shared" si="0"/>
        <v>34.0535</v>
      </c>
      <c r="U73" s="160">
        <f t="shared" si="1"/>
        <v>0.83057317073170733</v>
      </c>
    </row>
    <row r="74" spans="1:21">
      <c r="A74" s="247" t="s">
        <v>36</v>
      </c>
      <c r="B74" s="159">
        <v>14.45</v>
      </c>
      <c r="C74" s="159">
        <v>25.218379446640313</v>
      </c>
      <c r="D74" s="247" t="s">
        <v>36</v>
      </c>
      <c r="E74" s="159">
        <v>14.45</v>
      </c>
      <c r="F74" s="159">
        <v>25.218379446640313</v>
      </c>
      <c r="S74" s="159">
        <v>42</v>
      </c>
      <c r="T74" s="159">
        <f t="shared" si="0"/>
        <v>34.591999999999999</v>
      </c>
      <c r="U74" s="160">
        <f t="shared" si="1"/>
        <v>0.82361904761904758</v>
      </c>
    </row>
    <row r="75" spans="1:21">
      <c r="A75" s="247" t="s">
        <v>364</v>
      </c>
      <c r="B75" s="159">
        <v>24.33</v>
      </c>
      <c r="C75" s="159">
        <v>25.960288808664256</v>
      </c>
      <c r="D75" s="247" t="s">
        <v>364</v>
      </c>
      <c r="E75" s="159">
        <v>24.33</v>
      </c>
      <c r="F75" s="159">
        <v>25.960288808664256</v>
      </c>
      <c r="S75" s="159">
        <v>43</v>
      </c>
      <c r="T75" s="159">
        <f t="shared" si="0"/>
        <v>35.130499999999998</v>
      </c>
      <c r="U75" s="160">
        <f t="shared" si="1"/>
        <v>0.81698837209302322</v>
      </c>
    </row>
    <row r="76" spans="1:21">
      <c r="A76" s="247" t="s">
        <v>37</v>
      </c>
      <c r="B76" s="159">
        <v>25.99</v>
      </c>
      <c r="C76" s="159">
        <v>25.063073394495408</v>
      </c>
      <c r="D76" s="247" t="s">
        <v>37</v>
      </c>
      <c r="E76" s="159">
        <v>25.99</v>
      </c>
      <c r="F76" s="159">
        <v>25.063073394495408</v>
      </c>
      <c r="S76" s="159">
        <v>44</v>
      </c>
      <c r="T76" s="159">
        <f t="shared" si="0"/>
        <v>35.668999999999997</v>
      </c>
      <c r="U76" s="160">
        <f t="shared" si="1"/>
        <v>0.81065909090909083</v>
      </c>
    </row>
    <row r="77" spans="1:21">
      <c r="A77" s="247" t="s">
        <v>38</v>
      </c>
      <c r="B77" s="159">
        <v>26.29</v>
      </c>
      <c r="C77" s="159">
        <v>23.958103326256204</v>
      </c>
      <c r="D77" s="247" t="s">
        <v>38</v>
      </c>
      <c r="E77" s="159">
        <v>26.29</v>
      </c>
      <c r="F77" s="159">
        <v>23.958103326256204</v>
      </c>
      <c r="S77" s="159">
        <v>45</v>
      </c>
      <c r="T77" s="159">
        <f t="shared" si="0"/>
        <v>36.207499999999996</v>
      </c>
      <c r="U77" s="160">
        <f t="shared" si="1"/>
        <v>0.80461111111111105</v>
      </c>
    </row>
    <row r="78" spans="1:21">
      <c r="A78" s="247" t="s">
        <v>39</v>
      </c>
      <c r="B78" s="159">
        <v>26.55</v>
      </c>
      <c r="C78" s="159">
        <v>26.652120764554994</v>
      </c>
      <c r="D78" s="247" t="s">
        <v>39</v>
      </c>
      <c r="E78" s="159">
        <v>26.55</v>
      </c>
      <c r="F78" s="159">
        <v>26.652120764554994</v>
      </c>
    </row>
    <row r="79" spans="1:21">
      <c r="A79" s="247" t="s">
        <v>40</v>
      </c>
      <c r="B79" s="159">
        <v>30.96</v>
      </c>
      <c r="C79" s="159">
        <v>32.490099464855028</v>
      </c>
      <c r="D79" s="247" t="s">
        <v>40</v>
      </c>
      <c r="E79" s="159">
        <v>30.96</v>
      </c>
      <c r="F79" s="159">
        <v>32.490099464855028</v>
      </c>
    </row>
    <row r="80" spans="1:21">
      <c r="A80" s="247" t="s">
        <v>41</v>
      </c>
      <c r="B80" s="159">
        <v>33.44</v>
      </c>
      <c r="C80" s="159">
        <v>36.467972599447194</v>
      </c>
      <c r="D80" s="247" t="s">
        <v>41</v>
      </c>
      <c r="E80" s="159">
        <v>33.44</v>
      </c>
      <c r="F80" s="159">
        <v>36.467972599447194</v>
      </c>
    </row>
    <row r="81" spans="1:6">
      <c r="A81" s="247" t="s">
        <v>42</v>
      </c>
      <c r="B81" s="159">
        <v>35.54</v>
      </c>
      <c r="C81" s="159">
        <v>37.593427677271592</v>
      </c>
      <c r="D81" s="247" t="s">
        <v>42</v>
      </c>
      <c r="E81" s="159">
        <v>35.54</v>
      </c>
      <c r="F81" s="159">
        <v>37.593427677271592</v>
      </c>
    </row>
    <row r="82" spans="1:6">
      <c r="A82" s="247" t="s">
        <v>43</v>
      </c>
      <c r="B82" s="159">
        <v>39.99</v>
      </c>
      <c r="C82" s="159">
        <v>40.037924687295494</v>
      </c>
      <c r="D82" s="247" t="s">
        <v>43</v>
      </c>
      <c r="E82" s="159">
        <v>39.99</v>
      </c>
      <c r="F82" s="159">
        <v>40.037924687295494</v>
      </c>
    </row>
    <row r="83" spans="1:6">
      <c r="A83" s="247" t="s">
        <v>44</v>
      </c>
      <c r="B83" s="159">
        <v>40.97</v>
      </c>
      <c r="C83" s="159">
        <v>28.538377404619464</v>
      </c>
      <c r="D83" s="247" t="s">
        <v>44</v>
      </c>
      <c r="E83" s="159">
        <v>40.97</v>
      </c>
      <c r="F83" s="159">
        <v>28.538377404619464</v>
      </c>
    </row>
    <row r="84" spans="1:6">
      <c r="A84" s="247" t="s">
        <v>36</v>
      </c>
      <c r="B84" s="159">
        <v>11.83</v>
      </c>
      <c r="C84" s="159">
        <v>13.479514415781512</v>
      </c>
      <c r="D84" s="247" t="s">
        <v>36</v>
      </c>
      <c r="E84" s="159">
        <v>11.83</v>
      </c>
      <c r="F84" s="159">
        <v>13.479514415781512</v>
      </c>
    </row>
    <row r="85" spans="1:6">
      <c r="A85" s="247" t="s">
        <v>364</v>
      </c>
      <c r="B85" s="159">
        <v>20.95</v>
      </c>
      <c r="C85" s="159">
        <v>16.186721991701241</v>
      </c>
      <c r="D85" s="247" t="s">
        <v>364</v>
      </c>
      <c r="E85" s="159">
        <v>20.95</v>
      </c>
      <c r="F85" s="159">
        <v>16.186721991701241</v>
      </c>
    </row>
    <row r="86" spans="1:6">
      <c r="A86" s="247" t="s">
        <v>37</v>
      </c>
      <c r="B86" s="159">
        <v>21.35</v>
      </c>
      <c r="C86" s="159">
        <v>18.398780487804881</v>
      </c>
      <c r="D86" s="247" t="s">
        <v>37</v>
      </c>
      <c r="E86" s="159">
        <v>21.35</v>
      </c>
      <c r="F86" s="159">
        <v>18.398780487804881</v>
      </c>
    </row>
    <row r="87" spans="1:6">
      <c r="A87" s="247" t="s">
        <v>38</v>
      </c>
      <c r="B87" s="159">
        <v>24.49</v>
      </c>
      <c r="C87" s="159">
        <v>20.175493296512411</v>
      </c>
      <c r="D87" s="247" t="s">
        <v>38</v>
      </c>
      <c r="E87" s="159">
        <v>24.49</v>
      </c>
      <c r="F87" s="159">
        <v>20.175493296512411</v>
      </c>
    </row>
    <row r="88" spans="1:6">
      <c r="A88" s="247" t="s">
        <v>39</v>
      </c>
      <c r="B88" s="159">
        <v>26.05</v>
      </c>
      <c r="C88" s="159">
        <v>21.656560102236682</v>
      </c>
      <c r="D88" s="247" t="s">
        <v>39</v>
      </c>
      <c r="E88" s="159">
        <v>26.05</v>
      </c>
      <c r="F88" s="159">
        <v>21.656560102236682</v>
      </c>
    </row>
    <row r="89" spans="1:6">
      <c r="A89" s="247" t="s">
        <v>40</v>
      </c>
      <c r="B89" s="159">
        <v>29.29</v>
      </c>
      <c r="C89" s="159">
        <v>22.595754885274303</v>
      </c>
      <c r="D89" s="247" t="s">
        <v>40</v>
      </c>
      <c r="E89" s="159">
        <v>29.29</v>
      </c>
      <c r="F89" s="159">
        <v>22.595754885274303</v>
      </c>
    </row>
    <row r="90" spans="1:6">
      <c r="A90" s="247" t="s">
        <v>41</v>
      </c>
      <c r="B90" s="159">
        <v>31.56</v>
      </c>
      <c r="C90" s="159">
        <v>22.041389940385784</v>
      </c>
      <c r="D90" s="247" t="s">
        <v>41</v>
      </c>
      <c r="E90" s="159">
        <v>31.56</v>
      </c>
      <c r="F90" s="159">
        <v>22.041389940385784</v>
      </c>
    </row>
    <row r="91" spans="1:6">
      <c r="A91" s="247" t="s">
        <v>42</v>
      </c>
      <c r="B91" s="159">
        <v>36.65</v>
      </c>
      <c r="C91" s="159">
        <v>24.240940207067094</v>
      </c>
      <c r="D91" s="247" t="s">
        <v>42</v>
      </c>
      <c r="E91" s="159">
        <v>36.65</v>
      </c>
      <c r="F91" s="159">
        <v>24.240940207067094</v>
      </c>
    </row>
    <row r="92" spans="1:6">
      <c r="A92" s="247" t="s">
        <v>43</v>
      </c>
      <c r="B92" s="159">
        <v>39.28</v>
      </c>
      <c r="C92" s="159">
        <v>27.400251531502295</v>
      </c>
      <c r="D92" s="247" t="s">
        <v>43</v>
      </c>
      <c r="E92" s="159">
        <v>39.28</v>
      </c>
      <c r="F92" s="159">
        <v>27.400251531502295</v>
      </c>
    </row>
    <row r="93" spans="1:6">
      <c r="A93" s="247" t="s">
        <v>44</v>
      </c>
      <c r="B93" s="159">
        <v>38.96</v>
      </c>
      <c r="C93" s="159">
        <v>26.985576537406349</v>
      </c>
      <c r="D93" s="247" t="s">
        <v>44</v>
      </c>
      <c r="E93" s="159">
        <v>38.96</v>
      </c>
      <c r="F93" s="159">
        <v>26.985576537406349</v>
      </c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L135"/>
  <sheetViews>
    <sheetView workbookViewId="0">
      <selection activeCell="G19" sqref="G19"/>
    </sheetView>
  </sheetViews>
  <sheetFormatPr defaultRowHeight="15"/>
  <cols>
    <col min="1" max="1" width="9.140625" style="361"/>
    <col min="2" max="2" width="11.7109375" style="361" customWidth="1"/>
    <col min="3" max="3" width="11.85546875" style="361" customWidth="1"/>
    <col min="4" max="4" width="9.140625" style="361"/>
    <col min="5" max="5" width="12" style="361" customWidth="1"/>
    <col min="6" max="6" width="11.5703125" style="361" customWidth="1"/>
    <col min="7" max="7" width="11.140625" style="361" customWidth="1"/>
    <col min="8" max="8" width="11.5703125" style="361" customWidth="1"/>
    <col min="9" max="9" width="11.7109375" style="361" customWidth="1"/>
    <col min="10" max="10" width="9.140625" style="361"/>
    <col min="11" max="36" width="12.5703125" style="361" customWidth="1"/>
    <col min="37" max="45" width="10.7109375" style="361" customWidth="1"/>
    <col min="46" max="47" width="10.7109375" style="244" customWidth="1"/>
    <col min="48" max="48" width="11.7109375" style="361" customWidth="1"/>
    <col min="49" max="49" width="11.85546875" style="361" customWidth="1"/>
    <col min="50" max="50" width="9.140625" style="361"/>
    <col min="51" max="51" width="12" style="367" customWidth="1"/>
    <col min="52" max="52" width="11.5703125" style="244" customWidth="1"/>
    <col min="53" max="53" width="11.140625" style="244" customWidth="1"/>
    <col min="54" max="54" width="11.5703125" style="244" customWidth="1"/>
    <col min="55" max="55" width="11.7109375" style="244" customWidth="1"/>
    <col min="56" max="56" width="9.140625" style="244"/>
    <col min="57" max="67" width="12.5703125" style="361" customWidth="1"/>
    <col min="68" max="68" width="10.7109375" style="244" bestFit="1" customWidth="1"/>
    <col min="69" max="69" width="10.7109375" style="244" customWidth="1"/>
    <col min="70" max="82" width="12.5703125" style="361" customWidth="1"/>
    <col min="83" max="93" width="10.7109375" style="244" customWidth="1"/>
    <col min="94" max="96" width="9.140625" style="244"/>
    <col min="97" max="97" width="12.28515625" style="244" customWidth="1"/>
    <col min="98" max="104" width="9.140625" style="244"/>
    <col min="105" max="105" width="10.7109375" style="244" customWidth="1"/>
    <col min="106" max="106" width="10.5703125" style="244" customWidth="1"/>
    <col min="107" max="107" width="11" style="244" customWidth="1"/>
    <col min="108" max="108" width="11" style="348" customWidth="1"/>
    <col min="109" max="109" width="10.5703125" style="244" customWidth="1"/>
    <col min="110" max="110" width="10.42578125" style="244" customWidth="1"/>
    <col min="111" max="111" width="11" style="244" customWidth="1"/>
    <col min="112" max="112" width="11.28515625" style="244" customWidth="1"/>
    <col min="113" max="113" width="11.42578125" style="244" customWidth="1"/>
    <col min="114" max="115" width="11.7109375" style="244" customWidth="1"/>
    <col min="116" max="116" width="11.5703125" style="244" customWidth="1"/>
    <col min="117" max="117" width="10.7109375" style="244" bestFit="1" customWidth="1"/>
    <col min="118" max="118" width="13.85546875" style="244" customWidth="1"/>
    <col min="119" max="119" width="11" style="244" customWidth="1"/>
    <col min="120" max="120" width="11.5703125" style="244" customWidth="1"/>
    <col min="121" max="121" width="13.42578125" style="244" customWidth="1"/>
    <col min="122" max="122" width="13.28515625" style="244" customWidth="1"/>
    <col min="123" max="123" width="10.5703125" style="244" customWidth="1"/>
    <col min="124" max="124" width="12.28515625" style="244" customWidth="1"/>
    <col min="125" max="125" width="13.140625" style="244" customWidth="1"/>
    <col min="126" max="126" width="10.5703125" style="244" customWidth="1"/>
    <col min="127" max="127" width="11.42578125" style="244" customWidth="1"/>
    <col min="128" max="128" width="11" style="244" customWidth="1"/>
    <col min="129" max="129" width="11.7109375" style="244" customWidth="1"/>
    <col min="130" max="130" width="9.140625" style="244"/>
    <col min="131" max="131" width="10.7109375" style="244" customWidth="1"/>
    <col min="132" max="132" width="13" style="244" customWidth="1"/>
    <col min="133" max="134" width="9.140625" style="244"/>
    <col min="135" max="135" width="13" style="244" customWidth="1"/>
    <col min="136" max="136" width="12.42578125" style="244" customWidth="1"/>
    <col min="137" max="137" width="12" style="244" customWidth="1"/>
    <col min="138" max="138" width="11.140625" style="244" customWidth="1"/>
    <col min="139" max="139" width="11" style="244" customWidth="1"/>
    <col min="140" max="141" width="11.85546875" style="244" customWidth="1"/>
    <col min="142" max="142" width="9.140625" style="244"/>
    <col min="143" max="143" width="10.7109375" style="361" bestFit="1" customWidth="1"/>
    <col min="144" max="144" width="10.7109375" style="361" customWidth="1"/>
    <col min="145" max="148" width="10.7109375" style="361" bestFit="1" customWidth="1"/>
    <col min="149" max="151" width="10.7109375" style="244" customWidth="1"/>
    <col min="152" max="152" width="12.85546875" style="244" customWidth="1"/>
    <col min="153" max="153" width="14.7109375" style="244" customWidth="1"/>
    <col min="154" max="154" width="16.28515625" style="244" customWidth="1"/>
    <col min="155" max="156" width="15.85546875" style="244" customWidth="1"/>
    <col min="157" max="157" width="15.28515625" style="244" customWidth="1"/>
    <col min="158" max="158" width="14.85546875" style="244" customWidth="1"/>
    <col min="159" max="159" width="15.42578125" style="244" customWidth="1"/>
    <col min="160" max="160" width="14.28515625" style="244" customWidth="1"/>
    <col min="161" max="161" width="16.42578125" style="244" customWidth="1"/>
    <col min="162" max="162" width="13.28515625" style="244" customWidth="1"/>
    <col min="163" max="187" width="10.7109375" style="244" customWidth="1"/>
    <col min="188" max="188" width="15.42578125" style="244" customWidth="1"/>
    <col min="189" max="189" width="10.7109375" style="244" customWidth="1"/>
    <col min="190" max="190" width="12.7109375" style="244" customWidth="1"/>
    <col min="191" max="191" width="12" style="244" customWidth="1"/>
    <col min="192" max="192" width="9.140625" style="244"/>
    <col min="193" max="193" width="10.28515625" style="244" customWidth="1"/>
    <col min="194" max="194" width="10.7109375" style="244" bestFit="1" customWidth="1"/>
    <col min="195" max="16384" width="9.140625" style="244"/>
  </cols>
  <sheetData>
    <row r="1" spans="1:194">
      <c r="A1" s="361" t="s">
        <v>506</v>
      </c>
      <c r="B1" s="363">
        <v>42284</v>
      </c>
      <c r="C1" s="361" t="s">
        <v>507</v>
      </c>
      <c r="E1" s="361" t="s">
        <v>508</v>
      </c>
      <c r="F1" s="364" t="s">
        <v>509</v>
      </c>
      <c r="G1" s="364" t="s">
        <v>510</v>
      </c>
      <c r="H1" s="361" t="s">
        <v>511</v>
      </c>
      <c r="I1" s="361" t="s">
        <v>512</v>
      </c>
      <c r="J1" s="361" t="s">
        <v>513</v>
      </c>
      <c r="K1" s="361" t="s">
        <v>514</v>
      </c>
      <c r="L1" s="361" t="s">
        <v>515</v>
      </c>
      <c r="M1" s="361" t="s">
        <v>516</v>
      </c>
      <c r="N1" s="363">
        <v>42071</v>
      </c>
      <c r="O1" s="363">
        <v>42102</v>
      </c>
      <c r="P1" s="363">
        <v>42132</v>
      </c>
      <c r="Q1" s="363">
        <v>42163</v>
      </c>
      <c r="R1" s="363">
        <v>42193</v>
      </c>
      <c r="S1" s="365">
        <v>42224</v>
      </c>
      <c r="T1" s="365">
        <v>42255</v>
      </c>
      <c r="U1" s="363">
        <v>42285</v>
      </c>
      <c r="V1" s="363">
        <v>42316</v>
      </c>
      <c r="W1" s="363">
        <v>42346</v>
      </c>
      <c r="X1" s="363" t="s">
        <v>517</v>
      </c>
      <c r="Y1" s="363" t="s">
        <v>518</v>
      </c>
      <c r="Z1" s="363" t="s">
        <v>519</v>
      </c>
      <c r="AA1" s="365" t="s">
        <v>520</v>
      </c>
      <c r="AB1" s="363" t="s">
        <v>521</v>
      </c>
      <c r="AC1" s="365" t="s">
        <v>522</v>
      </c>
      <c r="AD1" s="365" t="s">
        <v>523</v>
      </c>
      <c r="AE1" s="365" t="s">
        <v>524</v>
      </c>
      <c r="AF1" s="363" t="s">
        <v>525</v>
      </c>
      <c r="AG1" s="363" t="s">
        <v>526</v>
      </c>
      <c r="AH1" s="365" t="s">
        <v>527</v>
      </c>
      <c r="AI1" s="363" t="s">
        <v>528</v>
      </c>
      <c r="AJ1" s="363" t="s">
        <v>529</v>
      </c>
      <c r="AK1" s="363" t="s">
        <v>530</v>
      </c>
      <c r="AL1" s="363" t="s">
        <v>531</v>
      </c>
      <c r="AM1" s="363" t="s">
        <v>532</v>
      </c>
      <c r="AN1" s="363">
        <v>42072</v>
      </c>
      <c r="AO1" s="363">
        <v>42133</v>
      </c>
      <c r="AP1" s="363">
        <v>42194</v>
      </c>
      <c r="AQ1" s="363">
        <v>42225</v>
      </c>
      <c r="AR1" s="363">
        <v>42317</v>
      </c>
      <c r="AS1" s="363">
        <v>42347</v>
      </c>
      <c r="AT1" s="363" t="s">
        <v>533</v>
      </c>
      <c r="AU1" s="366"/>
      <c r="AV1" s="363">
        <v>42284</v>
      </c>
      <c r="AW1" s="361" t="s">
        <v>507</v>
      </c>
      <c r="AY1" s="367" t="s">
        <v>508</v>
      </c>
      <c r="AZ1" s="244" t="s">
        <v>509</v>
      </c>
      <c r="BA1" s="244" t="s">
        <v>510</v>
      </c>
      <c r="BB1" s="244" t="s">
        <v>511</v>
      </c>
      <c r="BC1" s="244" t="s">
        <v>512</v>
      </c>
      <c r="BD1" s="244" t="s">
        <v>513</v>
      </c>
      <c r="BE1" s="361" t="s">
        <v>514</v>
      </c>
      <c r="BF1" s="361" t="s">
        <v>515</v>
      </c>
      <c r="BG1" s="361" t="s">
        <v>516</v>
      </c>
      <c r="BH1" s="363">
        <v>42071</v>
      </c>
      <c r="BI1" s="363">
        <v>42102</v>
      </c>
      <c r="BJ1" s="363">
        <v>42132</v>
      </c>
      <c r="BK1" s="363">
        <v>42163</v>
      </c>
      <c r="BL1" s="363">
        <v>42193</v>
      </c>
      <c r="BM1" s="365">
        <v>42224</v>
      </c>
      <c r="BN1" s="365">
        <v>42255</v>
      </c>
      <c r="BO1" s="363">
        <v>42285</v>
      </c>
      <c r="BP1" s="363">
        <v>42316</v>
      </c>
      <c r="BQ1" s="365">
        <v>42346</v>
      </c>
      <c r="BR1" s="363" t="s">
        <v>517</v>
      </c>
      <c r="BS1" s="363" t="s">
        <v>518</v>
      </c>
      <c r="BT1" s="363" t="s">
        <v>519</v>
      </c>
      <c r="BU1" s="365" t="s">
        <v>520</v>
      </c>
      <c r="BV1" s="363" t="s">
        <v>521</v>
      </c>
      <c r="BW1" s="365" t="s">
        <v>522</v>
      </c>
      <c r="BX1" s="365" t="s">
        <v>523</v>
      </c>
      <c r="BY1" s="365" t="s">
        <v>524</v>
      </c>
      <c r="BZ1" s="363" t="s">
        <v>525</v>
      </c>
      <c r="CA1" s="363" t="s">
        <v>526</v>
      </c>
      <c r="CB1" s="365" t="s">
        <v>527</v>
      </c>
      <c r="CC1" s="363" t="s">
        <v>528</v>
      </c>
      <c r="CD1" s="363" t="s">
        <v>529</v>
      </c>
      <c r="CE1" s="366" t="s">
        <v>530</v>
      </c>
      <c r="CF1" s="366" t="s">
        <v>531</v>
      </c>
      <c r="CG1" s="366" t="s">
        <v>532</v>
      </c>
      <c r="CH1" s="363">
        <v>42072</v>
      </c>
      <c r="CI1" s="363">
        <v>42133</v>
      </c>
      <c r="CJ1" s="363">
        <v>42194</v>
      </c>
      <c r="CK1" s="363">
        <v>42225</v>
      </c>
      <c r="CL1" s="363">
        <v>42317</v>
      </c>
      <c r="CM1" s="363">
        <v>42347</v>
      </c>
      <c r="CN1" s="363" t="s">
        <v>533</v>
      </c>
      <c r="CO1" s="366"/>
      <c r="CP1" s="244" t="s">
        <v>534</v>
      </c>
      <c r="CQ1" s="244" t="s">
        <v>535</v>
      </c>
      <c r="CS1" s="363">
        <v>42284</v>
      </c>
      <c r="CT1" s="361" t="s">
        <v>507</v>
      </c>
      <c r="CU1" s="361"/>
      <c r="CV1" s="368" t="s">
        <v>508</v>
      </c>
      <c r="CW1" s="244" t="s">
        <v>509</v>
      </c>
      <c r="CX1" s="244" t="s">
        <v>510</v>
      </c>
      <c r="CY1" s="244" t="s">
        <v>511</v>
      </c>
      <c r="CZ1" s="244" t="s">
        <v>512</v>
      </c>
      <c r="DA1" s="244" t="s">
        <v>513</v>
      </c>
      <c r="DB1" s="361" t="s">
        <v>514</v>
      </c>
      <c r="DC1" s="361" t="s">
        <v>515</v>
      </c>
      <c r="DD1" s="364" t="s">
        <v>516</v>
      </c>
      <c r="DE1" s="363">
        <v>42071</v>
      </c>
      <c r="DF1" s="363">
        <v>42102</v>
      </c>
      <c r="DG1" s="363">
        <v>42132</v>
      </c>
      <c r="DH1" s="363">
        <v>42163</v>
      </c>
      <c r="DI1" s="363">
        <v>42193</v>
      </c>
      <c r="DJ1" s="365">
        <v>42224</v>
      </c>
      <c r="DK1" s="365">
        <v>42255</v>
      </c>
      <c r="DL1" s="363">
        <v>42285</v>
      </c>
      <c r="DM1" s="363">
        <v>42316</v>
      </c>
      <c r="DN1" s="363">
        <v>42346</v>
      </c>
      <c r="DO1" s="363" t="s">
        <v>517</v>
      </c>
      <c r="DP1" s="363" t="s">
        <v>518</v>
      </c>
      <c r="DQ1" s="363" t="s">
        <v>519</v>
      </c>
      <c r="DR1" s="365" t="s">
        <v>520</v>
      </c>
      <c r="DS1" s="363" t="s">
        <v>521</v>
      </c>
      <c r="DT1" s="365" t="s">
        <v>522</v>
      </c>
      <c r="DU1" s="365" t="s">
        <v>523</v>
      </c>
      <c r="DV1" s="365" t="s">
        <v>524</v>
      </c>
      <c r="DW1" s="363" t="s">
        <v>525</v>
      </c>
      <c r="DX1" s="363" t="s">
        <v>526</v>
      </c>
      <c r="DY1" s="365" t="s">
        <v>527</v>
      </c>
      <c r="DZ1" s="363" t="s">
        <v>528</v>
      </c>
      <c r="EA1" s="363" t="s">
        <v>529</v>
      </c>
      <c r="EB1" s="366" t="s">
        <v>530</v>
      </c>
      <c r="EC1" s="366" t="s">
        <v>531</v>
      </c>
      <c r="ED1" s="366" t="s">
        <v>532</v>
      </c>
      <c r="EE1" s="363">
        <v>42072</v>
      </c>
      <c r="EF1" s="363">
        <v>42133</v>
      </c>
      <c r="EG1" s="363">
        <v>42194</v>
      </c>
      <c r="EH1" s="363">
        <v>42225</v>
      </c>
      <c r="EI1" s="363">
        <v>42317</v>
      </c>
      <c r="EJ1" s="363">
        <v>42347</v>
      </c>
      <c r="EK1" s="363" t="s">
        <v>533</v>
      </c>
      <c r="EM1" s="363">
        <v>42072</v>
      </c>
      <c r="EN1" s="363">
        <v>42133</v>
      </c>
      <c r="EO1" s="363">
        <v>42194</v>
      </c>
      <c r="EP1" s="363">
        <v>42225</v>
      </c>
      <c r="EQ1" s="363">
        <v>42317</v>
      </c>
      <c r="ER1" s="363">
        <v>42347</v>
      </c>
      <c r="ES1" s="363" t="s">
        <v>533</v>
      </c>
      <c r="ET1" s="363"/>
      <c r="EU1" s="363"/>
      <c r="EV1" s="363">
        <v>42198</v>
      </c>
      <c r="EW1" s="363" t="s">
        <v>536</v>
      </c>
      <c r="EX1" s="363" t="s">
        <v>537</v>
      </c>
      <c r="EY1" s="363" t="s">
        <v>538</v>
      </c>
      <c r="EZ1" s="363" t="s">
        <v>539</v>
      </c>
      <c r="FA1" s="363" t="s">
        <v>540</v>
      </c>
      <c r="FB1" s="363" t="s">
        <v>541</v>
      </c>
      <c r="FC1" s="363" t="s">
        <v>542</v>
      </c>
      <c r="FD1" s="363" t="s">
        <v>543</v>
      </c>
      <c r="FE1" s="363" t="s">
        <v>544</v>
      </c>
      <c r="FF1" s="363" t="s">
        <v>545</v>
      </c>
      <c r="FG1" s="363" t="s">
        <v>546</v>
      </c>
      <c r="FH1" s="363" t="s">
        <v>547</v>
      </c>
      <c r="FI1" s="363" t="s">
        <v>548</v>
      </c>
      <c r="FJ1" s="363" t="s">
        <v>549</v>
      </c>
      <c r="FK1" s="363" t="s">
        <v>550</v>
      </c>
      <c r="FL1" s="363" t="s">
        <v>551</v>
      </c>
      <c r="FM1" s="244" t="s">
        <v>552</v>
      </c>
      <c r="FN1" s="244" t="s">
        <v>553</v>
      </c>
      <c r="FO1" s="244" t="s">
        <v>554</v>
      </c>
      <c r="FP1" s="244" t="s">
        <v>555</v>
      </c>
      <c r="FQ1" s="244" t="s">
        <v>556</v>
      </c>
      <c r="FR1" s="244" t="s">
        <v>557</v>
      </c>
      <c r="FS1" s="244" t="s">
        <v>558</v>
      </c>
      <c r="FT1" s="244" t="s">
        <v>559</v>
      </c>
      <c r="FU1" s="244" t="s">
        <v>560</v>
      </c>
      <c r="FV1" s="244" t="s">
        <v>561</v>
      </c>
      <c r="FW1" s="244" t="s">
        <v>562</v>
      </c>
      <c r="FX1" s="244" t="s">
        <v>563</v>
      </c>
      <c r="FY1" s="244" t="s">
        <v>564</v>
      </c>
      <c r="FZ1" s="244" t="s">
        <v>565</v>
      </c>
      <c r="GA1" s="244" t="s">
        <v>566</v>
      </c>
      <c r="GB1" s="244" t="s">
        <v>567</v>
      </c>
      <c r="GC1" s="244" t="s">
        <v>568</v>
      </c>
      <c r="GD1" s="244" t="s">
        <v>569</v>
      </c>
      <c r="GE1" s="244" t="s">
        <v>570</v>
      </c>
      <c r="GF1" s="244" t="s">
        <v>571</v>
      </c>
      <c r="GG1" s="244" t="s">
        <v>572</v>
      </c>
      <c r="GH1" s="244" t="s">
        <v>573</v>
      </c>
      <c r="GI1" s="244" t="s">
        <v>574</v>
      </c>
      <c r="GJ1" s="244" t="s">
        <v>575</v>
      </c>
      <c r="GK1" s="244" t="s">
        <v>576</v>
      </c>
      <c r="GL1" s="369" t="s">
        <v>577</v>
      </c>
    </row>
    <row r="3" spans="1:194">
      <c r="A3" s="361" t="s">
        <v>578</v>
      </c>
      <c r="EV3" s="244" t="s">
        <v>579</v>
      </c>
      <c r="EW3" s="370">
        <v>6.23</v>
      </c>
      <c r="EX3" s="370">
        <v>4.6100000000000003</v>
      </c>
      <c r="EY3" s="370">
        <v>4.83</v>
      </c>
      <c r="EZ3" s="370">
        <v>5.65</v>
      </c>
      <c r="FA3" s="370">
        <v>6.04</v>
      </c>
      <c r="FB3" s="370">
        <v>6.15</v>
      </c>
      <c r="FC3" s="370">
        <v>5.97</v>
      </c>
      <c r="FD3" s="370">
        <v>6.1</v>
      </c>
      <c r="FE3" s="370">
        <v>5.41</v>
      </c>
      <c r="FF3" s="370">
        <v>5.62</v>
      </c>
      <c r="FG3" s="370">
        <v>6.38</v>
      </c>
      <c r="FH3" s="370">
        <v>6.71</v>
      </c>
      <c r="FI3" s="370">
        <v>6.08</v>
      </c>
      <c r="FJ3" s="370">
        <v>5.62</v>
      </c>
      <c r="FK3" s="370">
        <v>5.97</v>
      </c>
      <c r="FL3" s="370">
        <v>5.64</v>
      </c>
      <c r="FM3" s="370">
        <v>5.28</v>
      </c>
      <c r="FN3" s="370">
        <v>5.59</v>
      </c>
      <c r="FO3" s="370">
        <v>5.52</v>
      </c>
      <c r="FP3" s="370">
        <v>5.23</v>
      </c>
      <c r="FQ3" s="370">
        <v>5.91</v>
      </c>
      <c r="FR3" s="370">
        <v>6.29</v>
      </c>
      <c r="FS3" s="370">
        <v>5.7</v>
      </c>
      <c r="FT3" s="370">
        <v>5.04</v>
      </c>
      <c r="FU3" s="370">
        <v>5</v>
      </c>
      <c r="FV3" s="370">
        <v>5.39</v>
      </c>
      <c r="FW3" s="370">
        <v>5.39</v>
      </c>
      <c r="FX3" s="370">
        <v>4.9000000000000004</v>
      </c>
      <c r="FY3" s="370">
        <v>4.63</v>
      </c>
      <c r="FZ3" s="370">
        <v>4.71</v>
      </c>
      <c r="GA3" s="370">
        <v>4.79</v>
      </c>
      <c r="GB3" s="370">
        <v>4.21</v>
      </c>
      <c r="GC3" s="370">
        <v>3.63</v>
      </c>
      <c r="GD3" s="370">
        <v>3.67</v>
      </c>
      <c r="GE3" s="370">
        <v>3.79</v>
      </c>
      <c r="GF3" s="370">
        <v>4.7</v>
      </c>
      <c r="GG3" s="370">
        <v>4.1399999999999997</v>
      </c>
      <c r="GH3" s="370">
        <v>4.58</v>
      </c>
      <c r="GI3" s="370">
        <v>5.25</v>
      </c>
      <c r="GJ3" s="370">
        <v>5.0599999999999996</v>
      </c>
      <c r="GK3" s="370">
        <v>4.7</v>
      </c>
      <c r="GL3" s="370">
        <v>4.33</v>
      </c>
    </row>
    <row r="4" spans="1:194">
      <c r="A4" s="361" t="s">
        <v>580</v>
      </c>
      <c r="B4" s="361">
        <v>17.989999999999998</v>
      </c>
      <c r="D4" s="361" t="s">
        <v>36</v>
      </c>
      <c r="E4" s="361">
        <v>14.24</v>
      </c>
      <c r="H4" s="361">
        <v>30.09</v>
      </c>
      <c r="I4" s="361">
        <v>14.94</v>
      </c>
      <c r="J4" s="361">
        <v>12.51</v>
      </c>
      <c r="K4" s="361">
        <v>13.46</v>
      </c>
      <c r="L4" s="361">
        <v>12.91</v>
      </c>
      <c r="M4" s="361">
        <v>11.03</v>
      </c>
      <c r="N4" s="361">
        <f>20</f>
        <v>20</v>
      </c>
      <c r="O4" s="371">
        <v>20.43</v>
      </c>
      <c r="P4" s="361">
        <v>12.39</v>
      </c>
      <c r="Q4" s="361">
        <v>7.1</v>
      </c>
      <c r="R4" s="361">
        <v>14.8</v>
      </c>
      <c r="U4" s="361">
        <v>8.1199999999999992</v>
      </c>
      <c r="V4" s="372">
        <f>V5/W5*W4</f>
        <v>18.706202702702704</v>
      </c>
      <c r="W4" s="361">
        <v>18.190000000000001</v>
      </c>
      <c r="X4" s="361">
        <v>19.89</v>
      </c>
      <c r="Y4" s="361">
        <v>11.01</v>
      </c>
      <c r="Z4" s="361">
        <v>18.36</v>
      </c>
      <c r="AA4" s="372"/>
      <c r="AB4" s="361">
        <v>18.16</v>
      </c>
      <c r="AC4" s="372"/>
      <c r="AD4" s="372"/>
      <c r="AE4" s="372"/>
      <c r="AF4" s="361">
        <v>17.45</v>
      </c>
      <c r="AG4" s="361">
        <v>22.8</v>
      </c>
      <c r="AI4" s="361">
        <v>12.43</v>
      </c>
      <c r="AJ4" s="361">
        <v>11.02</v>
      </c>
      <c r="AK4" s="373">
        <v>12.94</v>
      </c>
      <c r="AL4" s="374">
        <v>11.9</v>
      </c>
      <c r="AM4" s="361">
        <v>12.56</v>
      </c>
      <c r="AO4" s="361">
        <v>6.65</v>
      </c>
      <c r="AP4" s="361">
        <v>15.1</v>
      </c>
      <c r="AQ4" s="361">
        <v>20.239999999999998</v>
      </c>
      <c r="AR4" s="361">
        <v>25.12</v>
      </c>
      <c r="AS4" s="361">
        <v>23.43</v>
      </c>
      <c r="AT4" s="244">
        <v>19.46</v>
      </c>
      <c r="AV4" s="373">
        <f t="shared" ref="AV4:AV10" si="0">0.5192*B4+12.75</f>
        <v>22.090407999999996</v>
      </c>
      <c r="AW4" s="373"/>
      <c r="AX4" s="361" t="s">
        <v>36</v>
      </c>
      <c r="AY4" s="373">
        <f t="shared" ref="AY4:AY15" si="1">0.5192*E4+12.75</f>
        <v>20.143408000000001</v>
      </c>
      <c r="BB4" s="373">
        <f t="shared" ref="BB4:BL13" si="2">0.5192*H4+12.75</f>
        <v>28.372728000000002</v>
      </c>
      <c r="BC4" s="373">
        <f t="shared" si="2"/>
        <v>20.506847999999998</v>
      </c>
      <c r="BD4" s="373">
        <f t="shared" si="2"/>
        <v>19.245191999999999</v>
      </c>
      <c r="BE4" s="373">
        <f t="shared" si="2"/>
        <v>19.738432</v>
      </c>
      <c r="BF4" s="373">
        <f t="shared" si="2"/>
        <v>19.452871999999999</v>
      </c>
      <c r="BG4" s="373">
        <f t="shared" si="2"/>
        <v>18.476776000000001</v>
      </c>
      <c r="BH4" s="373">
        <f t="shared" si="2"/>
        <v>23.134</v>
      </c>
      <c r="BI4" s="373">
        <f t="shared" si="2"/>
        <v>23.357256</v>
      </c>
      <c r="BJ4" s="373">
        <f t="shared" si="2"/>
        <v>19.182887999999998</v>
      </c>
      <c r="BK4" s="373">
        <f t="shared" si="2"/>
        <v>16.436319999999998</v>
      </c>
      <c r="BL4" s="373">
        <f t="shared" si="2"/>
        <v>20.434159999999999</v>
      </c>
      <c r="BO4" s="373">
        <f t="shared" ref="BO4:BT13" si="3">0.5192*U4+12.75</f>
        <v>16.965903999999998</v>
      </c>
      <c r="BP4" s="373">
        <f t="shared" si="3"/>
        <v>22.462260443243245</v>
      </c>
      <c r="BQ4" s="373">
        <f t="shared" si="3"/>
        <v>22.194248000000002</v>
      </c>
      <c r="BR4" s="373">
        <f t="shared" si="3"/>
        <v>23.076888</v>
      </c>
      <c r="BS4" s="373">
        <f t="shared" si="3"/>
        <v>18.466391999999999</v>
      </c>
      <c r="BT4" s="373">
        <f t="shared" si="3"/>
        <v>22.282511999999997</v>
      </c>
      <c r="BU4" s="373"/>
      <c r="BV4" s="373">
        <f t="shared" ref="BV4:BV13" si="4">0.5192*AB4+12.75</f>
        <v>22.178671999999999</v>
      </c>
      <c r="BW4" s="244" t="s">
        <v>581</v>
      </c>
      <c r="BX4" s="373"/>
      <c r="BY4" s="373"/>
      <c r="BZ4" s="373">
        <f t="shared" ref="BZ4:CA13" si="5">0.5021*AF4+12.75</f>
        <v>21.511645000000001</v>
      </c>
      <c r="CA4" s="373">
        <f t="shared" si="5"/>
        <v>24.197879999999998</v>
      </c>
      <c r="CB4" s="373"/>
      <c r="CC4" s="373">
        <f t="shared" ref="CC4:CN13" si="6">0.5021*AI4+12.75</f>
        <v>18.991102999999999</v>
      </c>
      <c r="CD4" s="373">
        <f t="shared" si="6"/>
        <v>18.283141999999998</v>
      </c>
      <c r="CE4" s="373">
        <f t="shared" si="6"/>
        <v>19.247174000000001</v>
      </c>
      <c r="CF4" s="373">
        <f t="shared" si="6"/>
        <v>18.724989999999998</v>
      </c>
      <c r="CG4" s="373">
        <f t="shared" si="6"/>
        <v>19.056376</v>
      </c>
      <c r="CH4" s="373">
        <f t="shared" si="6"/>
        <v>12.75</v>
      </c>
      <c r="CI4" s="373">
        <f t="shared" si="6"/>
        <v>16.088965000000002</v>
      </c>
      <c r="CJ4" s="373">
        <f t="shared" si="6"/>
        <v>20.331710000000001</v>
      </c>
      <c r="CK4" s="373">
        <f t="shared" si="6"/>
        <v>22.912503999999998</v>
      </c>
      <c r="CL4" s="373">
        <f t="shared" si="6"/>
        <v>25.362752</v>
      </c>
      <c r="CM4" s="373">
        <f t="shared" si="6"/>
        <v>24.514203000000002</v>
      </c>
      <c r="CN4" s="373">
        <f t="shared" si="6"/>
        <v>22.520865999999998</v>
      </c>
      <c r="CO4" s="373"/>
      <c r="CP4" s="373">
        <v>31.762795761569009</v>
      </c>
      <c r="CQ4" s="373">
        <f>CP4*0.8</f>
        <v>25.410236609255207</v>
      </c>
      <c r="CR4" s="373">
        <f>BD4/CQ4</f>
        <v>0.75737948827246637</v>
      </c>
      <c r="CS4" s="373">
        <f>AV4/CP4</f>
        <v>0.69548059200531731</v>
      </c>
      <c r="CT4" s="373">
        <f>AW4/CP4</f>
        <v>0</v>
      </c>
      <c r="CU4" s="373"/>
      <c r="CV4" s="373">
        <f>AY4/CP4</f>
        <v>0.63418246149390478</v>
      </c>
      <c r="CW4" s="373"/>
      <c r="CX4" s="373"/>
      <c r="CY4" s="373">
        <f>BB4/CP4</f>
        <v>0.89326922645547546</v>
      </c>
      <c r="CZ4" s="373">
        <f>BC4/CP4</f>
        <v>0.64562477918936845</v>
      </c>
      <c r="DA4" s="373">
        <f>BD4/CP4</f>
        <v>0.60590359061797305</v>
      </c>
      <c r="DB4" s="373">
        <f>BE4/CP4</f>
        <v>0.62143245034753092</v>
      </c>
      <c r="DC4" s="373">
        <f>BF4/CP4</f>
        <v>0.6124420578725237</v>
      </c>
      <c r="DD4" s="362">
        <f>BG4/CP4</f>
        <v>0.58171126177613564</v>
      </c>
      <c r="DE4" s="373">
        <f>BH4/CP4</f>
        <v>0.7283363899594345</v>
      </c>
      <c r="DF4" s="373">
        <f>BI4/CP4</f>
        <v>0.73536524225807653</v>
      </c>
      <c r="DG4" s="373">
        <f>BJ4/CP4</f>
        <v>0.60394205044160787</v>
      </c>
      <c r="DH4" s="373">
        <f>BK4/CP4</f>
        <v>0.51747082100017516</v>
      </c>
      <c r="DI4" s="373">
        <f>BL4/CP4</f>
        <v>0.64333631565027571</v>
      </c>
      <c r="DJ4" s="373"/>
      <c r="DK4" s="373"/>
      <c r="DL4" s="373">
        <f>BO4/CP4</f>
        <v>0.53414391249927939</v>
      </c>
      <c r="DM4" s="373">
        <f>BP4/CP4</f>
        <v>0.70718776180342324</v>
      </c>
      <c r="DN4" s="373">
        <f>BQ4/CP4</f>
        <v>0.6987498256325928</v>
      </c>
      <c r="DO4" s="373">
        <f>BR4/CP4</f>
        <v>0.72653831146443315</v>
      </c>
      <c r="DP4" s="373">
        <f>BS4/CP4</f>
        <v>0.58138433841340798</v>
      </c>
      <c r="DQ4" s="373">
        <f>BT4/CP4</f>
        <v>0.70152867421577669</v>
      </c>
      <c r="DR4" s="373"/>
      <c r="DS4" s="373">
        <f>BV4/CP4</f>
        <v>0.69825944058850142</v>
      </c>
      <c r="DT4" s="373"/>
      <c r="DU4" s="373"/>
      <c r="DV4" s="373"/>
      <c r="DW4" s="373">
        <f>BZ4/CP4</f>
        <v>0.67725917962258675</v>
      </c>
      <c r="DX4" s="373">
        <f>CA4/CP4</f>
        <v>0.76183092261915797</v>
      </c>
      <c r="DY4" s="373"/>
      <c r="DZ4" s="373">
        <f>CC4/CP4</f>
        <v>0.59790401142767291</v>
      </c>
      <c r="EA4" s="373">
        <f>CD4/CP4</f>
        <v>0.57561501000240833</v>
      </c>
      <c r="EB4" s="373">
        <f>CE4/CP4</f>
        <v>0.60596599066659851</v>
      </c>
      <c r="EC4" s="373">
        <f>CF4/CP4</f>
        <v>0.58952587614016216</v>
      </c>
      <c r="ED4" s="373">
        <f>CG4/CP4</f>
        <v>0.59995902574347748</v>
      </c>
      <c r="EE4" s="373">
        <f>CH4/CP4</f>
        <v>0.4014130272319007</v>
      </c>
      <c r="EF4" s="373">
        <f>CI4/CP4</f>
        <v>0.50653491338651746</v>
      </c>
      <c r="EG4" s="373">
        <f>CJ4/CP4</f>
        <v>0.64011084391381234</v>
      </c>
      <c r="EH4" s="373">
        <f>CK4/CP4</f>
        <v>0.72136294840023785</v>
      </c>
      <c r="EI4" s="373">
        <f>CL4/CP4</f>
        <v>0.79850502425505443</v>
      </c>
      <c r="EJ4" s="373">
        <f>CM4/CP4</f>
        <v>0.77178983814959545</v>
      </c>
      <c r="EK4" s="373">
        <f>CN4/CP4</f>
        <v>0.70903286250541064</v>
      </c>
      <c r="EN4" s="361">
        <v>6.65</v>
      </c>
      <c r="EO4" s="361">
        <v>15.1</v>
      </c>
      <c r="EP4" s="361">
        <v>20.239999999999998</v>
      </c>
      <c r="EQ4" s="361">
        <v>25.12</v>
      </c>
      <c r="ER4" s="361">
        <v>23.43</v>
      </c>
      <c r="ES4" s="244">
        <v>19.46</v>
      </c>
      <c r="EW4" s="375">
        <f>AY4-AW4</f>
        <v>20.143408000000001</v>
      </c>
      <c r="EX4" s="375">
        <f>AZ4-AY4</f>
        <v>-20.143408000000001</v>
      </c>
      <c r="EY4" s="244">
        <f>BA4-AZ4</f>
        <v>0</v>
      </c>
      <c r="EZ4" s="375">
        <f>BB4-BA4</f>
        <v>28.372728000000002</v>
      </c>
      <c r="FA4" s="375">
        <f>BC4-BB4</f>
        <v>-7.8658800000000042</v>
      </c>
      <c r="FB4" s="375">
        <f>BD4-BC4</f>
        <v>-1.2616559999999986</v>
      </c>
      <c r="FC4" s="375">
        <f t="shared" ref="FC4:GI11" si="7">BE4-BD4</f>
        <v>0.49324000000000012</v>
      </c>
      <c r="FD4" s="375">
        <f t="shared" si="7"/>
        <v>-0.28556000000000026</v>
      </c>
      <c r="FE4" s="375">
        <f t="shared" si="7"/>
        <v>-0.9760959999999983</v>
      </c>
      <c r="FF4" s="375">
        <f t="shared" si="7"/>
        <v>4.6572239999999994</v>
      </c>
      <c r="FG4" s="375">
        <f t="shared" si="7"/>
        <v>0.22325599999999923</v>
      </c>
      <c r="FH4" s="375">
        <f t="shared" si="7"/>
        <v>-4.1743680000000012</v>
      </c>
      <c r="FI4" s="375">
        <f t="shared" si="7"/>
        <v>-2.7465679999999999</v>
      </c>
      <c r="FJ4" s="375">
        <f t="shared" si="7"/>
        <v>3.9978400000000001</v>
      </c>
      <c r="FK4" s="375">
        <f t="shared" si="7"/>
        <v>-20.434159999999999</v>
      </c>
      <c r="FL4" s="375">
        <f t="shared" si="7"/>
        <v>0</v>
      </c>
      <c r="FM4" s="375">
        <f t="shared" si="7"/>
        <v>16.965903999999998</v>
      </c>
      <c r="FN4" s="375">
        <f t="shared" si="7"/>
        <v>5.496356443243247</v>
      </c>
      <c r="FO4" s="375">
        <f t="shared" si="7"/>
        <v>-0.26801244324324358</v>
      </c>
      <c r="FP4" s="375">
        <f t="shared" si="7"/>
        <v>0.88263999999999854</v>
      </c>
      <c r="FQ4" s="375">
        <f t="shared" si="7"/>
        <v>-4.6104960000000013</v>
      </c>
      <c r="FR4" s="375">
        <f t="shared" si="7"/>
        <v>3.816119999999998</v>
      </c>
      <c r="FS4" s="375">
        <f t="shared" si="7"/>
        <v>-22.282511999999997</v>
      </c>
      <c r="FT4" s="375">
        <f t="shared" si="7"/>
        <v>22.178671999999999</v>
      </c>
      <c r="FU4" s="375" t="e">
        <f t="shared" si="7"/>
        <v>#VALUE!</v>
      </c>
      <c r="FV4" s="375" t="e">
        <f t="shared" si="7"/>
        <v>#VALUE!</v>
      </c>
      <c r="FW4" s="375">
        <f t="shared" si="7"/>
        <v>0</v>
      </c>
      <c r="FX4" s="375">
        <f t="shared" si="7"/>
        <v>21.511645000000001</v>
      </c>
      <c r="FY4" s="375">
        <f t="shared" si="7"/>
        <v>2.6862349999999964</v>
      </c>
      <c r="FZ4" s="375">
        <f t="shared" si="7"/>
        <v>-24.197879999999998</v>
      </c>
      <c r="GA4" s="375">
        <f t="shared" si="7"/>
        <v>18.991102999999999</v>
      </c>
      <c r="GB4" s="375">
        <f t="shared" si="7"/>
        <v>-0.70796100000000095</v>
      </c>
      <c r="GC4" s="375">
        <f t="shared" si="7"/>
        <v>0.96403200000000311</v>
      </c>
      <c r="GD4" s="375">
        <f t="shared" si="7"/>
        <v>-0.52218400000000287</v>
      </c>
      <c r="GE4" s="375">
        <f t="shared" si="7"/>
        <v>0.33138600000000196</v>
      </c>
      <c r="GF4" s="375">
        <f t="shared" si="7"/>
        <v>-6.3063760000000002</v>
      </c>
      <c r="GG4" s="375">
        <f t="shared" si="7"/>
        <v>3.3389650000000017</v>
      </c>
      <c r="GH4" s="375">
        <f t="shared" si="7"/>
        <v>4.2427449999999993</v>
      </c>
      <c r="GI4" s="375">
        <f t="shared" si="7"/>
        <v>2.5807939999999974</v>
      </c>
      <c r="GJ4" s="375">
        <f>CL4-CK4</f>
        <v>2.450248000000002</v>
      </c>
      <c r="GK4" s="375">
        <f>CM4-CL4</f>
        <v>-0.84854899999999844</v>
      </c>
      <c r="GL4" s="375">
        <f>CN4-CM4</f>
        <v>-1.9933370000000039</v>
      </c>
    </row>
    <row r="5" spans="1:194">
      <c r="A5" s="361" t="s">
        <v>582</v>
      </c>
      <c r="B5" s="361">
        <v>26.23</v>
      </c>
      <c r="D5" s="376" t="s">
        <v>364</v>
      </c>
      <c r="E5" s="361">
        <v>21.91</v>
      </c>
      <c r="H5" s="361">
        <v>29.34</v>
      </c>
      <c r="I5" s="361">
        <v>26.57</v>
      </c>
      <c r="J5" s="361">
        <v>26.21</v>
      </c>
      <c r="K5" s="361">
        <v>24.85</v>
      </c>
      <c r="L5" s="361">
        <v>23.56</v>
      </c>
      <c r="M5" s="361">
        <v>24.38</v>
      </c>
      <c r="N5" s="361">
        <v>27.96</v>
      </c>
      <c r="O5" s="371">
        <v>31.85</v>
      </c>
      <c r="P5" s="361">
        <v>26</v>
      </c>
      <c r="Q5" s="361">
        <v>24.77</v>
      </c>
      <c r="R5" s="361">
        <v>24.11</v>
      </c>
      <c r="U5" s="361">
        <v>31.25</v>
      </c>
      <c r="V5" s="372">
        <v>30.44</v>
      </c>
      <c r="W5" s="361">
        <v>29.6</v>
      </c>
      <c r="X5" s="361">
        <v>30.2</v>
      </c>
      <c r="Y5" s="361">
        <v>28.58</v>
      </c>
      <c r="Z5" s="361">
        <v>28.76</v>
      </c>
      <c r="AA5" s="372"/>
      <c r="AB5" s="361">
        <v>27.66</v>
      </c>
      <c r="AC5" s="372"/>
      <c r="AD5" s="372"/>
      <c r="AE5" s="372"/>
      <c r="AF5" s="361">
        <v>25.14</v>
      </c>
      <c r="AG5" s="361">
        <v>28.93</v>
      </c>
      <c r="AI5" s="361">
        <v>21.56</v>
      </c>
      <c r="AJ5" s="361">
        <v>25.15</v>
      </c>
      <c r="AK5" s="373">
        <v>25.35</v>
      </c>
      <c r="AL5" s="374">
        <v>24.41</v>
      </c>
      <c r="AM5" s="361">
        <v>23.54</v>
      </c>
      <c r="AO5" s="361">
        <v>21.58</v>
      </c>
      <c r="AP5" s="361">
        <v>30.08</v>
      </c>
      <c r="AQ5" s="361">
        <v>28.51</v>
      </c>
      <c r="AR5" s="361">
        <v>27.91</v>
      </c>
      <c r="AS5" s="361">
        <v>27.72</v>
      </c>
      <c r="AT5" s="244">
        <v>27.31</v>
      </c>
      <c r="AV5" s="373">
        <f t="shared" si="0"/>
        <v>26.368615999999999</v>
      </c>
      <c r="AW5" s="373"/>
      <c r="AX5" s="376" t="s">
        <v>364</v>
      </c>
      <c r="AY5" s="373">
        <f t="shared" si="1"/>
        <v>24.125672000000002</v>
      </c>
      <c r="BB5" s="373">
        <f t="shared" si="2"/>
        <v>27.983328</v>
      </c>
      <c r="BC5" s="373">
        <f t="shared" si="2"/>
        <v>26.545144000000001</v>
      </c>
      <c r="BD5" s="373">
        <f t="shared" si="2"/>
        <v>26.358232000000001</v>
      </c>
      <c r="BE5" s="373">
        <f t="shared" si="2"/>
        <v>25.65212</v>
      </c>
      <c r="BF5" s="373">
        <f t="shared" si="2"/>
        <v>24.982351999999999</v>
      </c>
      <c r="BG5" s="373">
        <f t="shared" si="2"/>
        <v>25.408096</v>
      </c>
      <c r="BH5" s="373">
        <f t="shared" si="2"/>
        <v>27.266832000000001</v>
      </c>
      <c r="BI5" s="373">
        <f t="shared" si="2"/>
        <v>29.286519999999999</v>
      </c>
      <c r="BJ5" s="373">
        <f t="shared" si="2"/>
        <v>26.249200000000002</v>
      </c>
      <c r="BK5" s="373">
        <f t="shared" si="2"/>
        <v>25.610583999999999</v>
      </c>
      <c r="BL5" s="373">
        <f t="shared" si="2"/>
        <v>25.267911999999999</v>
      </c>
      <c r="BO5" s="373">
        <f t="shared" si="3"/>
        <v>28.975000000000001</v>
      </c>
      <c r="BP5" s="373">
        <f t="shared" si="3"/>
        <v>28.554448000000001</v>
      </c>
      <c r="BQ5" s="373">
        <f t="shared" si="3"/>
        <v>28.118320000000001</v>
      </c>
      <c r="BR5" s="373">
        <f t="shared" si="3"/>
        <v>28.429839999999999</v>
      </c>
      <c r="BS5" s="373">
        <f t="shared" si="3"/>
        <v>27.588735999999997</v>
      </c>
      <c r="BT5" s="373">
        <f t="shared" si="3"/>
        <v>27.682192000000001</v>
      </c>
      <c r="BU5" s="373"/>
      <c r="BV5" s="373">
        <f t="shared" si="4"/>
        <v>27.111072</v>
      </c>
      <c r="BW5" s="373"/>
      <c r="BX5" s="373"/>
      <c r="BY5" s="373"/>
      <c r="BZ5" s="373">
        <f t="shared" si="5"/>
        <v>25.372793999999999</v>
      </c>
      <c r="CA5" s="373">
        <f t="shared" si="5"/>
        <v>27.275753000000002</v>
      </c>
      <c r="CB5" s="373"/>
      <c r="CC5" s="373">
        <f t="shared" si="6"/>
        <v>23.575275999999999</v>
      </c>
      <c r="CD5" s="373">
        <f t="shared" si="6"/>
        <v>25.377814999999998</v>
      </c>
      <c r="CE5" s="373">
        <f t="shared" si="6"/>
        <v>25.478234999999998</v>
      </c>
      <c r="CF5" s="373">
        <f t="shared" si="6"/>
        <v>25.006261000000002</v>
      </c>
      <c r="CG5" s="373">
        <f t="shared" si="6"/>
        <v>24.569434000000001</v>
      </c>
      <c r="CH5" s="373">
        <f t="shared" si="6"/>
        <v>12.75</v>
      </c>
      <c r="CI5" s="373">
        <f t="shared" si="6"/>
        <v>23.585318000000001</v>
      </c>
      <c r="CJ5" s="373">
        <f t="shared" si="6"/>
        <v>27.853167999999997</v>
      </c>
      <c r="CK5" s="373">
        <f t="shared" si="6"/>
        <v>27.064871</v>
      </c>
      <c r="CL5" s="373">
        <f t="shared" si="6"/>
        <v>26.763610999999997</v>
      </c>
      <c r="CM5" s="373">
        <f t="shared" si="6"/>
        <v>26.668211999999997</v>
      </c>
      <c r="CN5" s="373">
        <f t="shared" si="6"/>
        <v>26.462350999999998</v>
      </c>
      <c r="CO5" s="373"/>
      <c r="CP5" s="373">
        <v>26.892029893368669</v>
      </c>
      <c r="CQ5" s="373">
        <f t="shared" ref="CQ5:CQ13" si="8">CP5*0.8</f>
        <v>21.513623914694936</v>
      </c>
      <c r="CR5" s="373">
        <f t="shared" ref="CR5:CR13" si="9">BD5/CQ5</f>
        <v>1.2251879136920276</v>
      </c>
      <c r="CS5" s="373">
        <f t="shared" ref="CS5:CS13" si="10">AV5/CP5</f>
        <v>0.98053646766554658</v>
      </c>
      <c r="CT5" s="373">
        <f t="shared" ref="CT5:CT13" si="11">AW5/CP5</f>
        <v>0</v>
      </c>
      <c r="CU5" s="373"/>
      <c r="CV5" s="373">
        <f t="shared" ref="CV5:CV13" si="12">AY5/CP5</f>
        <v>0.89713093788986065</v>
      </c>
      <c r="CW5" s="373"/>
      <c r="CX5" s="373"/>
      <c r="CY5" s="373">
        <f t="shared" ref="CY5:CY13" si="13">BB5/CP5</f>
        <v>1.0405807263698021</v>
      </c>
      <c r="CZ5" s="373">
        <f t="shared" ref="CZ5:CZ13" si="14">BC5/CP5</f>
        <v>0.9871007917682626</v>
      </c>
      <c r="DA5" s="373">
        <f t="shared" ref="DA5:DA13" si="15">BD5/CP5</f>
        <v>0.98015033095362214</v>
      </c>
      <c r="DB5" s="373">
        <f t="shared" ref="DB5:DB13" si="16">BE5/CP5</f>
        <v>0.95389303454275798</v>
      </c>
      <c r="DC5" s="373">
        <f t="shared" ref="DC5:DC13" si="17">BF5/CP5</f>
        <v>0.92898721662362949</v>
      </c>
      <c r="DD5" s="362">
        <f t="shared" ref="DD5:DD13" si="18">BG5/CP5</f>
        <v>0.94481882181253285</v>
      </c>
      <c r="DE5" s="373">
        <f t="shared" ref="DE5:DE13" si="19">BH5/CP5</f>
        <v>1.0139372932470134</v>
      </c>
      <c r="DF5" s="373">
        <f t="shared" ref="DF5:DF13" si="20">BI5/CP5</f>
        <v>1.0890408837163232</v>
      </c>
      <c r="DG5" s="373">
        <f t="shared" ref="DG5:DG13" si="21">BJ5/CP5</f>
        <v>0.97609589547841524</v>
      </c>
      <c r="DH5" s="373">
        <f t="shared" ref="DH5:DH13" si="22">BK5/CP5</f>
        <v>0.95234848769506009</v>
      </c>
      <c r="DI5" s="373">
        <f t="shared" ref="DI5:DI13" si="23">BL5/CP5</f>
        <v>0.93960597620155251</v>
      </c>
      <c r="DJ5" s="373"/>
      <c r="DK5" s="373"/>
      <c r="DL5" s="373">
        <f t="shared" ref="DL5:DL13" si="24">BO5/CP5</f>
        <v>1.0774567823585892</v>
      </c>
      <c r="DM5" s="373">
        <f t="shared" ref="DM5:DM13" si="25">BP5/CP5</f>
        <v>1.061818245525648</v>
      </c>
      <c r="DN5" s="373">
        <f t="shared" ref="DN5:DN13" si="26">BQ5/CP5</f>
        <v>1.0456005036248202</v>
      </c>
      <c r="DO5" s="373">
        <f t="shared" ref="DO5:DO13" si="27">BR5/CP5</f>
        <v>1.0571846049825544</v>
      </c>
      <c r="DP5" s="373">
        <f t="shared" ref="DP5:DP13" si="28">BS5/CP5</f>
        <v>1.0259075313166719</v>
      </c>
      <c r="DQ5" s="373">
        <f t="shared" ref="DQ5:DQ13" si="29">BT5/CP5</f>
        <v>1.0293827617239923</v>
      </c>
      <c r="DR5" s="373"/>
      <c r="DS5" s="373">
        <f t="shared" ref="DS5:DS13" si="30">BV5/CP5</f>
        <v>1.0081452425681463</v>
      </c>
      <c r="DT5" s="373"/>
      <c r="DU5" s="373"/>
      <c r="DV5" s="373"/>
      <c r="DW5" s="373">
        <f t="shared" ref="DW5:DW13" si="31">BZ5/CP5</f>
        <v>0.9435060908606494</v>
      </c>
      <c r="DX5" s="373">
        <f t="shared" ref="DX5:DX13" si="32">CA5/CP5</f>
        <v>1.0142690272230419</v>
      </c>
      <c r="DY5" s="373"/>
      <c r="DZ5" s="373">
        <f t="shared" ref="DZ5:DZ13" si="33">CC5/CP5</f>
        <v>0.87666405598535524</v>
      </c>
      <c r="EA5" s="373">
        <f t="shared" ref="EA5:EA13" si="34">CD5/CP5</f>
        <v>0.94369280045527315</v>
      </c>
      <c r="EB5" s="373">
        <f t="shared" ref="EB5:EB13" si="35">CE5/CP5</f>
        <v>0.94742699234774763</v>
      </c>
      <c r="EC5" s="373">
        <f t="shared" ref="EC5:EC13" si="36">CF5/CP5</f>
        <v>0.92987629045311748</v>
      </c>
      <c r="ED5" s="373">
        <f t="shared" ref="ED5:ED13" si="37">CG5/CP5</f>
        <v>0.91363255572085322</v>
      </c>
      <c r="EE5" s="373">
        <f t="shared" ref="EE5:EE13" si="38">CH5/CP5</f>
        <v>0.47411816997660094</v>
      </c>
      <c r="EF5" s="373">
        <f t="shared" ref="EF5:EF13" si="39">CI5/CP5</f>
        <v>0.87703747517460284</v>
      </c>
      <c r="EG5" s="373">
        <f t="shared" ref="EG5:EG13" si="40">CJ5/CP5</f>
        <v>1.0357406306047703</v>
      </c>
      <c r="EH5" s="373">
        <f t="shared" ref="EH5:EH13" si="41">CK5/CP5</f>
        <v>1.0064272242488452</v>
      </c>
      <c r="EI5" s="373">
        <f t="shared" ref="EI5:EI13" si="42">CL5/CP5</f>
        <v>0.99522464857142157</v>
      </c>
      <c r="EJ5" s="373">
        <f t="shared" ref="EJ5:EJ13" si="43">CM5/CP5</f>
        <v>0.99167716627357072</v>
      </c>
      <c r="EK5" s="373">
        <f t="shared" ref="EK5:EK13" si="44">CN5/CP5</f>
        <v>0.98402207289399801</v>
      </c>
      <c r="EN5" s="361">
        <v>21.58</v>
      </c>
      <c r="EO5" s="361">
        <v>30.08</v>
      </c>
      <c r="EP5" s="361">
        <v>28.51</v>
      </c>
      <c r="EQ5" s="361">
        <v>27.91</v>
      </c>
      <c r="ER5" s="361">
        <v>27.72</v>
      </c>
      <c r="ES5" s="244">
        <v>27.31</v>
      </c>
      <c r="EW5" s="375">
        <f t="shared" ref="EW5:EW11" si="45">AY5-AW5</f>
        <v>24.125672000000002</v>
      </c>
      <c r="EX5" s="375">
        <f t="shared" ref="EX5:FM13" si="46">AZ5-AY5</f>
        <v>-24.125672000000002</v>
      </c>
      <c r="EY5" s="244">
        <f t="shared" si="46"/>
        <v>0</v>
      </c>
      <c r="EZ5" s="375">
        <f t="shared" si="46"/>
        <v>27.983328</v>
      </c>
      <c r="FA5" s="375">
        <f t="shared" si="46"/>
        <v>-1.4381839999999997</v>
      </c>
      <c r="FB5" s="375">
        <f t="shared" si="46"/>
        <v>-0.18691199999999952</v>
      </c>
      <c r="FC5" s="375">
        <f t="shared" si="7"/>
        <v>-0.70611200000000096</v>
      </c>
      <c r="FD5" s="375">
        <f t="shared" si="7"/>
        <v>-0.66976800000000125</v>
      </c>
      <c r="FE5" s="375">
        <f t="shared" si="7"/>
        <v>0.42574400000000168</v>
      </c>
      <c r="FF5" s="375">
        <f t="shared" si="7"/>
        <v>1.8587360000000004</v>
      </c>
      <c r="FG5" s="375">
        <f t="shared" si="7"/>
        <v>2.0196879999999986</v>
      </c>
      <c r="FH5" s="375">
        <f t="shared" si="7"/>
        <v>-3.0373199999999976</v>
      </c>
      <c r="FI5" s="375">
        <f t="shared" si="7"/>
        <v>-0.63861600000000251</v>
      </c>
      <c r="FJ5" s="375">
        <f t="shared" si="7"/>
        <v>-0.34267200000000031</v>
      </c>
      <c r="FK5" s="375">
        <f t="shared" si="7"/>
        <v>-25.267911999999999</v>
      </c>
      <c r="FL5" s="375">
        <f t="shared" si="7"/>
        <v>0</v>
      </c>
      <c r="FM5" s="375">
        <f t="shared" si="7"/>
        <v>28.975000000000001</v>
      </c>
      <c r="FN5" s="375">
        <f t="shared" si="7"/>
        <v>-0.4205520000000007</v>
      </c>
      <c r="FO5" s="375">
        <f t="shared" si="7"/>
        <v>-0.43612800000000007</v>
      </c>
      <c r="FP5" s="375">
        <f t="shared" si="7"/>
        <v>0.31151999999999802</v>
      </c>
      <c r="FQ5" s="375">
        <f t="shared" si="7"/>
        <v>-0.84110400000000141</v>
      </c>
      <c r="FR5" s="375">
        <f t="shared" si="7"/>
        <v>9.3456000000003314E-2</v>
      </c>
      <c r="FS5" s="375">
        <f t="shared" si="7"/>
        <v>-27.682192000000001</v>
      </c>
      <c r="FT5" s="375">
        <f t="shared" si="7"/>
        <v>27.111072</v>
      </c>
      <c r="FU5" s="375">
        <f t="shared" si="7"/>
        <v>-27.111072</v>
      </c>
      <c r="FV5" s="375">
        <f>BX5-BW5</f>
        <v>0</v>
      </c>
      <c r="FW5" s="375">
        <f t="shared" si="7"/>
        <v>0</v>
      </c>
      <c r="FX5" s="375">
        <f t="shared" si="7"/>
        <v>25.372793999999999</v>
      </c>
      <c r="FY5" s="375">
        <f t="shared" si="7"/>
        <v>1.9029590000000027</v>
      </c>
      <c r="FZ5" s="375">
        <f t="shared" si="7"/>
        <v>-27.275753000000002</v>
      </c>
      <c r="GA5" s="375">
        <f t="shared" si="7"/>
        <v>23.575275999999999</v>
      </c>
      <c r="GB5" s="375">
        <f t="shared" si="7"/>
        <v>1.8025389999999994</v>
      </c>
      <c r="GC5" s="375">
        <f t="shared" si="7"/>
        <v>0.10041999999999973</v>
      </c>
      <c r="GD5" s="375">
        <f t="shared" si="7"/>
        <v>-0.4719739999999959</v>
      </c>
      <c r="GE5" s="375">
        <f t="shared" si="7"/>
        <v>-0.43682700000000096</v>
      </c>
      <c r="GF5" s="375">
        <f t="shared" si="7"/>
        <v>-11.819434000000001</v>
      </c>
      <c r="GG5" s="375">
        <f t="shared" si="7"/>
        <v>10.835318000000001</v>
      </c>
      <c r="GH5" s="375">
        <f t="shared" si="7"/>
        <v>4.2678499999999957</v>
      </c>
      <c r="GI5" s="375">
        <f t="shared" si="7"/>
        <v>-0.78829699999999647</v>
      </c>
      <c r="GJ5" s="375">
        <f t="shared" ref="GJ5:GL13" si="47">CL5-CK5</f>
        <v>-0.30126000000000275</v>
      </c>
      <c r="GK5" s="375">
        <f t="shared" si="47"/>
        <v>-9.5399000000000456E-2</v>
      </c>
      <c r="GL5" s="375">
        <f t="shared" si="47"/>
        <v>-0.20586099999999874</v>
      </c>
    </row>
    <row r="6" spans="1:194">
      <c r="A6" s="361" t="s">
        <v>583</v>
      </c>
      <c r="B6" s="361">
        <v>26.24</v>
      </c>
      <c r="D6" s="361" t="s">
        <v>37</v>
      </c>
      <c r="E6" s="361">
        <v>25.28</v>
      </c>
      <c r="H6" s="361">
        <v>28.56</v>
      </c>
      <c r="I6" s="361">
        <v>27.82</v>
      </c>
      <c r="J6" s="361">
        <v>26.61</v>
      </c>
      <c r="K6" s="361">
        <v>26.32</v>
      </c>
      <c r="L6" s="361">
        <v>26.64</v>
      </c>
      <c r="M6" s="361">
        <v>26.22</v>
      </c>
      <c r="N6" s="361">
        <v>29.39</v>
      </c>
      <c r="O6" s="371">
        <v>27.75</v>
      </c>
      <c r="P6" s="361">
        <v>29.38</v>
      </c>
      <c r="Q6" s="361">
        <v>27.52</v>
      </c>
      <c r="R6" s="361">
        <v>27.27</v>
      </c>
      <c r="U6" s="361">
        <v>32.71</v>
      </c>
      <c r="V6" s="372">
        <v>32.07</v>
      </c>
      <c r="W6" s="361">
        <v>31.13</v>
      </c>
      <c r="X6" s="361">
        <v>30.94</v>
      </c>
      <c r="Y6" s="361">
        <v>31.54</v>
      </c>
      <c r="Z6" s="361">
        <v>31.27</v>
      </c>
      <c r="AA6" s="372"/>
      <c r="AB6" s="361">
        <v>30.77</v>
      </c>
      <c r="AC6" s="372"/>
      <c r="AD6" s="372"/>
      <c r="AE6" s="372"/>
      <c r="AF6" s="361">
        <v>30.43</v>
      </c>
      <c r="AG6" s="361">
        <v>30.39</v>
      </c>
      <c r="AI6" s="361">
        <v>29.2</v>
      </c>
      <c r="AJ6" s="361">
        <v>28.62</v>
      </c>
      <c r="AK6" s="373">
        <v>28.59</v>
      </c>
      <c r="AL6" s="374">
        <v>28.38</v>
      </c>
      <c r="AM6" s="361">
        <v>28.68</v>
      </c>
      <c r="AO6" s="361">
        <v>28.13</v>
      </c>
      <c r="AP6" s="361">
        <v>30.51</v>
      </c>
      <c r="AQ6" s="361">
        <v>29.15</v>
      </c>
      <c r="AR6" s="361">
        <v>29.09</v>
      </c>
      <c r="AS6" s="361">
        <v>29.03</v>
      </c>
      <c r="AT6" s="244">
        <v>28.93</v>
      </c>
      <c r="AV6" s="373">
        <f t="shared" si="0"/>
        <v>26.373807999999997</v>
      </c>
      <c r="AW6" s="373"/>
      <c r="AX6" s="361" t="s">
        <v>37</v>
      </c>
      <c r="AY6" s="373">
        <f t="shared" si="1"/>
        <v>25.875376000000003</v>
      </c>
      <c r="BB6" s="373">
        <f t="shared" si="2"/>
        <v>27.578351999999999</v>
      </c>
      <c r="BC6" s="373">
        <f t="shared" si="2"/>
        <v>27.194144000000001</v>
      </c>
      <c r="BD6" s="373">
        <f t="shared" si="2"/>
        <v>26.565911999999997</v>
      </c>
      <c r="BE6" s="373">
        <f t="shared" si="2"/>
        <v>26.415343999999997</v>
      </c>
      <c r="BF6" s="373">
        <f t="shared" si="2"/>
        <v>26.581488</v>
      </c>
      <c r="BG6" s="373">
        <f t="shared" si="2"/>
        <v>26.363423999999998</v>
      </c>
      <c r="BH6" s="373">
        <f t="shared" si="2"/>
        <v>28.009287999999998</v>
      </c>
      <c r="BI6" s="373">
        <f t="shared" si="2"/>
        <v>27.157800000000002</v>
      </c>
      <c r="BJ6" s="373">
        <f t="shared" si="2"/>
        <v>28.004095999999997</v>
      </c>
      <c r="BK6" s="373">
        <f t="shared" si="2"/>
        <v>27.038384000000001</v>
      </c>
      <c r="BL6" s="373">
        <f t="shared" si="2"/>
        <v>26.908583999999998</v>
      </c>
      <c r="BO6" s="373">
        <f t="shared" si="3"/>
        <v>29.733032000000001</v>
      </c>
      <c r="BP6" s="373">
        <f t="shared" si="3"/>
        <v>29.400744</v>
      </c>
      <c r="BQ6" s="373">
        <f t="shared" si="3"/>
        <v>28.912696</v>
      </c>
      <c r="BR6" s="373">
        <f t="shared" si="3"/>
        <v>28.814048</v>
      </c>
      <c r="BS6" s="373">
        <f t="shared" si="3"/>
        <v>29.125567999999998</v>
      </c>
      <c r="BT6" s="373">
        <f t="shared" si="3"/>
        <v>28.985384</v>
      </c>
      <c r="BU6" s="373"/>
      <c r="BV6" s="373">
        <f t="shared" si="4"/>
        <v>28.725783999999997</v>
      </c>
      <c r="BW6" s="373"/>
      <c r="BX6" s="373"/>
      <c r="BY6" s="373"/>
      <c r="BZ6" s="373">
        <f t="shared" si="5"/>
        <v>28.028903</v>
      </c>
      <c r="CA6" s="373">
        <f t="shared" si="5"/>
        <v>28.008819000000003</v>
      </c>
      <c r="CB6" s="373"/>
      <c r="CC6" s="373">
        <f t="shared" si="6"/>
        <v>27.41132</v>
      </c>
      <c r="CD6" s="373">
        <f t="shared" si="6"/>
        <v>27.120102000000003</v>
      </c>
      <c r="CE6" s="373">
        <f t="shared" si="6"/>
        <v>27.105038999999998</v>
      </c>
      <c r="CF6" s="373">
        <f t="shared" si="6"/>
        <v>26.999597999999999</v>
      </c>
      <c r="CG6" s="373">
        <f t="shared" si="6"/>
        <v>27.150227999999998</v>
      </c>
      <c r="CH6" s="373">
        <f t="shared" si="6"/>
        <v>12.75</v>
      </c>
      <c r="CI6" s="373">
        <f t="shared" si="6"/>
        <v>26.874072999999999</v>
      </c>
      <c r="CJ6" s="373">
        <f t="shared" si="6"/>
        <v>28.069071000000001</v>
      </c>
      <c r="CK6" s="373">
        <f t="shared" si="6"/>
        <v>27.386215</v>
      </c>
      <c r="CL6" s="373">
        <f t="shared" si="6"/>
        <v>27.356088999999997</v>
      </c>
      <c r="CM6" s="373">
        <f t="shared" si="6"/>
        <v>27.325963000000002</v>
      </c>
      <c r="CN6" s="373">
        <f t="shared" si="6"/>
        <v>27.275753000000002</v>
      </c>
      <c r="CO6" s="373"/>
      <c r="CP6" s="373">
        <v>25.496912808071624</v>
      </c>
      <c r="CQ6" s="373">
        <f t="shared" si="8"/>
        <v>20.397530246457301</v>
      </c>
      <c r="CR6" s="373">
        <f t="shared" si="9"/>
        <v>1.3024082660504468</v>
      </c>
      <c r="CS6" s="373">
        <f t="shared" si="10"/>
        <v>1.0343922104816852</v>
      </c>
      <c r="CT6" s="373">
        <f t="shared" si="11"/>
        <v>0</v>
      </c>
      <c r="CU6" s="373"/>
      <c r="CV6" s="373">
        <f t="shared" si="12"/>
        <v>1.0148434908483732</v>
      </c>
      <c r="CW6" s="373"/>
      <c r="CX6" s="373"/>
      <c r="CY6" s="373">
        <f t="shared" si="13"/>
        <v>1.0816349495955231</v>
      </c>
      <c r="CZ6" s="373">
        <f t="shared" si="14"/>
        <v>1.0665661448781785</v>
      </c>
      <c r="DA6" s="373">
        <f t="shared" si="15"/>
        <v>1.0419266128403575</v>
      </c>
      <c r="DB6" s="373">
        <f t="shared" si="16"/>
        <v>1.0360212704511278</v>
      </c>
      <c r="DC6" s="373">
        <f t="shared" si="17"/>
        <v>1.0425375103288987</v>
      </c>
      <c r="DD6" s="362">
        <f t="shared" si="18"/>
        <v>1.0339849454893246</v>
      </c>
      <c r="DE6" s="373">
        <f t="shared" si="19"/>
        <v>1.098536446778491</v>
      </c>
      <c r="DF6" s="373">
        <f t="shared" si="20"/>
        <v>1.0651407174049161</v>
      </c>
      <c r="DG6" s="373">
        <f>BJ6/CP6</f>
        <v>1.0983328142823106</v>
      </c>
      <c r="DH6" s="373">
        <f t="shared" si="22"/>
        <v>1.0604571699927683</v>
      </c>
      <c r="DI6" s="373">
        <f t="shared" si="23"/>
        <v>1.0553663575882597</v>
      </c>
      <c r="DJ6" s="373"/>
      <c r="DK6" s="373"/>
      <c r="DL6" s="373">
        <f t="shared" si="24"/>
        <v>1.1661424355103627</v>
      </c>
      <c r="DM6" s="373">
        <f t="shared" si="25"/>
        <v>1.153109955754821</v>
      </c>
      <c r="DN6" s="373">
        <f t="shared" si="26"/>
        <v>1.1339685011138696</v>
      </c>
      <c r="DO6" s="373">
        <f t="shared" si="27"/>
        <v>1.1300994836864431</v>
      </c>
      <c r="DP6" s="373">
        <f t="shared" si="28"/>
        <v>1.1423174334572632</v>
      </c>
      <c r="DQ6" s="373">
        <f t="shared" si="29"/>
        <v>1.1368193560603941</v>
      </c>
      <c r="DR6" s="373"/>
      <c r="DS6" s="373">
        <f t="shared" si="30"/>
        <v>1.1266377312513773</v>
      </c>
      <c r="DT6" s="373"/>
      <c r="DU6" s="373"/>
      <c r="DV6" s="373"/>
      <c r="DW6" s="373">
        <f t="shared" si="31"/>
        <v>1.099305755602177</v>
      </c>
      <c r="DX6" s="373">
        <f t="shared" si="32"/>
        <v>1.0985180523946876</v>
      </c>
      <c r="DY6" s="373"/>
      <c r="DZ6" s="373">
        <f t="shared" si="33"/>
        <v>1.0750838819718727</v>
      </c>
      <c r="EA6" s="373">
        <f t="shared" si="34"/>
        <v>1.063662185463274</v>
      </c>
      <c r="EB6" s="373">
        <f t="shared" si="35"/>
        <v>1.0630714080576564</v>
      </c>
      <c r="EC6" s="373">
        <f t="shared" si="36"/>
        <v>1.0589359662183362</v>
      </c>
      <c r="ED6" s="373">
        <f t="shared" si="37"/>
        <v>1.0648437402745081</v>
      </c>
      <c r="EE6" s="373">
        <f t="shared" si="38"/>
        <v>0.50006054050448412</v>
      </c>
      <c r="EF6" s="373">
        <f t="shared" si="39"/>
        <v>1.0540128211715265</v>
      </c>
      <c r="EG6" s="373">
        <f t="shared" si="40"/>
        <v>1.1008811620171561</v>
      </c>
      <c r="EH6" s="373">
        <f t="shared" si="41"/>
        <v>1.0740992529625106</v>
      </c>
      <c r="EI6" s="373">
        <f t="shared" si="42"/>
        <v>1.0729176981512762</v>
      </c>
      <c r="EJ6" s="373">
        <f t="shared" si="43"/>
        <v>1.0717361433400419</v>
      </c>
      <c r="EK6" s="373">
        <f t="shared" si="44"/>
        <v>1.069766885321318</v>
      </c>
      <c r="EN6" s="361">
        <v>28.13</v>
      </c>
      <c r="EO6" s="361">
        <v>30.51</v>
      </c>
      <c r="EP6" s="361">
        <v>29.15</v>
      </c>
      <c r="EQ6" s="361">
        <v>29.09</v>
      </c>
      <c r="ER6" s="361">
        <v>29.03</v>
      </c>
      <c r="ES6" s="244">
        <v>28.93</v>
      </c>
      <c r="EW6" s="375">
        <f t="shared" si="45"/>
        <v>25.875376000000003</v>
      </c>
      <c r="EX6" s="375">
        <f t="shared" si="46"/>
        <v>-25.875376000000003</v>
      </c>
      <c r="EY6" s="244">
        <f t="shared" si="46"/>
        <v>0</v>
      </c>
      <c r="EZ6" s="375">
        <f t="shared" si="46"/>
        <v>27.578351999999999</v>
      </c>
      <c r="FA6" s="375">
        <f t="shared" si="46"/>
        <v>-0.38420799999999744</v>
      </c>
      <c r="FB6" s="375">
        <f t="shared" si="46"/>
        <v>-0.62823200000000412</v>
      </c>
      <c r="FC6" s="375">
        <f t="shared" si="7"/>
        <v>-0.15056799999999981</v>
      </c>
      <c r="FD6" s="375">
        <f t="shared" si="7"/>
        <v>0.16614400000000273</v>
      </c>
      <c r="FE6" s="375">
        <f t="shared" si="7"/>
        <v>-0.21806400000000181</v>
      </c>
      <c r="FF6" s="375">
        <f t="shared" si="7"/>
        <v>1.6458639999999995</v>
      </c>
      <c r="FG6" s="375">
        <f t="shared" si="7"/>
        <v>-0.85148799999999625</v>
      </c>
      <c r="FH6" s="375">
        <f t="shared" si="7"/>
        <v>0.84629599999999527</v>
      </c>
      <c r="FI6" s="375">
        <f t="shared" si="7"/>
        <v>-0.96571199999999635</v>
      </c>
      <c r="FJ6" s="375">
        <f t="shared" si="7"/>
        <v>-0.12980000000000302</v>
      </c>
      <c r="FK6" s="375">
        <f t="shared" si="7"/>
        <v>-26.908583999999998</v>
      </c>
      <c r="FL6" s="375">
        <f t="shared" si="7"/>
        <v>0</v>
      </c>
      <c r="FM6" s="375">
        <f t="shared" si="7"/>
        <v>29.733032000000001</v>
      </c>
      <c r="FN6" s="375">
        <f t="shared" si="7"/>
        <v>-0.33228800000000192</v>
      </c>
      <c r="FO6" s="375">
        <f t="shared" si="7"/>
        <v>-0.48804799999999915</v>
      </c>
      <c r="FP6" s="375">
        <f t="shared" si="7"/>
        <v>-9.8648000000000735E-2</v>
      </c>
      <c r="FQ6" s="375">
        <f t="shared" si="7"/>
        <v>0.31151999999999802</v>
      </c>
      <c r="FR6" s="375">
        <f t="shared" si="7"/>
        <v>-0.14018399999999787</v>
      </c>
      <c r="FS6" s="375">
        <f t="shared" si="7"/>
        <v>-28.985384</v>
      </c>
      <c r="FT6" s="375">
        <f t="shared" si="7"/>
        <v>28.725783999999997</v>
      </c>
      <c r="FU6" s="375">
        <f t="shared" si="7"/>
        <v>-28.725783999999997</v>
      </c>
      <c r="FV6" s="375">
        <f t="shared" si="7"/>
        <v>0</v>
      </c>
      <c r="FW6" s="375">
        <f t="shared" si="7"/>
        <v>0</v>
      </c>
      <c r="FX6" s="375">
        <f t="shared" si="7"/>
        <v>28.028903</v>
      </c>
      <c r="FY6" s="375">
        <f t="shared" si="7"/>
        <v>-2.0083999999997104E-2</v>
      </c>
      <c r="FZ6" s="375">
        <f t="shared" si="7"/>
        <v>-28.008819000000003</v>
      </c>
      <c r="GA6" s="375">
        <f t="shared" si="7"/>
        <v>27.41132</v>
      </c>
      <c r="GB6" s="375">
        <f t="shared" si="7"/>
        <v>-0.29121799999999709</v>
      </c>
      <c r="GC6" s="375">
        <f t="shared" si="7"/>
        <v>-1.5063000000004934E-2</v>
      </c>
      <c r="GD6" s="375">
        <f t="shared" si="7"/>
        <v>-0.10544099999999901</v>
      </c>
      <c r="GE6" s="375">
        <f t="shared" si="7"/>
        <v>0.1506299999999996</v>
      </c>
      <c r="GF6" s="375">
        <f t="shared" si="7"/>
        <v>-14.400227999999998</v>
      </c>
      <c r="GG6" s="375">
        <f t="shared" si="7"/>
        <v>14.124072999999999</v>
      </c>
      <c r="GH6" s="375">
        <f t="shared" si="7"/>
        <v>1.1949980000000018</v>
      </c>
      <c r="GI6" s="375">
        <f t="shared" si="7"/>
        <v>-0.68285600000000102</v>
      </c>
      <c r="GJ6" s="375">
        <f t="shared" si="47"/>
        <v>-3.0126000000002762E-2</v>
      </c>
      <c r="GK6" s="375">
        <f t="shared" si="47"/>
        <v>-3.0125999999995656E-2</v>
      </c>
      <c r="GL6" s="375">
        <f t="shared" si="47"/>
        <v>-5.0209999999999866E-2</v>
      </c>
    </row>
    <row r="7" spans="1:194">
      <c r="A7" s="361" t="s">
        <v>117</v>
      </c>
      <c r="B7" s="361">
        <v>31.09</v>
      </c>
      <c r="D7" s="376" t="s">
        <v>38</v>
      </c>
      <c r="E7" s="361">
        <v>25.5</v>
      </c>
      <c r="H7" s="361">
        <v>30.42</v>
      </c>
      <c r="I7" s="361">
        <v>30.25</v>
      </c>
      <c r="J7" s="361">
        <v>30.34</v>
      </c>
      <c r="K7" s="361">
        <v>29.13</v>
      </c>
      <c r="L7" s="361">
        <v>30.72</v>
      </c>
      <c r="M7" s="361">
        <v>29.82</v>
      </c>
      <c r="N7" s="361">
        <v>33.25</v>
      </c>
      <c r="O7" s="371">
        <v>30.98</v>
      </c>
      <c r="P7" s="361">
        <v>29.83</v>
      </c>
      <c r="Q7" s="361">
        <v>29.95</v>
      </c>
      <c r="R7" s="361">
        <v>30.36</v>
      </c>
      <c r="U7" s="361">
        <v>35.01</v>
      </c>
      <c r="V7" s="372">
        <v>34.909999999999997</v>
      </c>
      <c r="W7" s="361">
        <v>33.880000000000003</v>
      </c>
      <c r="X7" s="361">
        <v>34.340000000000003</v>
      </c>
      <c r="Y7" s="361">
        <v>32.950000000000003</v>
      </c>
      <c r="Z7" s="361">
        <v>33.67</v>
      </c>
      <c r="AA7" s="372"/>
      <c r="AB7" s="361">
        <v>34.56</v>
      </c>
      <c r="AC7" s="372"/>
      <c r="AD7" s="372"/>
      <c r="AE7" s="372"/>
      <c r="AF7" s="361">
        <v>31.63</v>
      </c>
      <c r="AG7" s="361">
        <v>31.93</v>
      </c>
      <c r="AI7" s="361">
        <v>31.23</v>
      </c>
      <c r="AJ7" s="361">
        <v>31.02</v>
      </c>
      <c r="AK7" s="373">
        <v>31.06</v>
      </c>
      <c r="AL7" s="374">
        <v>30.82</v>
      </c>
      <c r="AM7" s="361">
        <v>31.46</v>
      </c>
      <c r="AO7" s="361">
        <v>29.72</v>
      </c>
      <c r="AP7" s="361">
        <v>32.630000000000003</v>
      </c>
      <c r="AQ7" s="361">
        <v>31.49</v>
      </c>
      <c r="AR7" s="361">
        <v>30.88</v>
      </c>
      <c r="AS7" s="361">
        <v>31.12</v>
      </c>
      <c r="AT7" s="244">
        <v>31.12</v>
      </c>
      <c r="AV7" s="373">
        <f t="shared" si="0"/>
        <v>28.891928</v>
      </c>
      <c r="AW7" s="373"/>
      <c r="AX7" s="376" t="s">
        <v>38</v>
      </c>
      <c r="AY7" s="373">
        <f t="shared" si="1"/>
        <v>25.989599999999999</v>
      </c>
      <c r="BB7" s="373">
        <f t="shared" si="2"/>
        <v>28.544063999999999</v>
      </c>
      <c r="BC7" s="373">
        <f t="shared" si="2"/>
        <v>28.4558</v>
      </c>
      <c r="BD7" s="373">
        <f t="shared" si="2"/>
        <v>28.502527999999998</v>
      </c>
      <c r="BE7" s="373">
        <f t="shared" si="2"/>
        <v>27.874296000000001</v>
      </c>
      <c r="BF7" s="373">
        <f t="shared" si="2"/>
        <v>28.699824</v>
      </c>
      <c r="BG7" s="373">
        <f t="shared" si="2"/>
        <v>28.232544000000001</v>
      </c>
      <c r="BH7" s="373">
        <f t="shared" si="2"/>
        <v>30.013400000000001</v>
      </c>
      <c r="BI7" s="373">
        <f t="shared" si="2"/>
        <v>28.834816</v>
      </c>
      <c r="BJ7" s="373">
        <f t="shared" si="2"/>
        <v>28.237735999999998</v>
      </c>
      <c r="BK7" s="373">
        <f t="shared" si="2"/>
        <v>28.300039999999999</v>
      </c>
      <c r="BL7" s="373">
        <f t="shared" si="2"/>
        <v>28.512912</v>
      </c>
      <c r="BO7" s="373">
        <f t="shared" si="3"/>
        <v>30.927191999999998</v>
      </c>
      <c r="BP7" s="373">
        <f t="shared" si="3"/>
        <v>30.875271999999999</v>
      </c>
      <c r="BQ7" s="373">
        <f t="shared" si="3"/>
        <v>30.340496000000002</v>
      </c>
      <c r="BR7" s="373">
        <f t="shared" si="3"/>
        <v>30.579328</v>
      </c>
      <c r="BS7" s="373">
        <f t="shared" si="3"/>
        <v>29.85764</v>
      </c>
      <c r="BT7" s="373">
        <f t="shared" si="3"/>
        <v>30.231463999999999</v>
      </c>
      <c r="BU7" s="373"/>
      <c r="BV7" s="373">
        <f t="shared" si="4"/>
        <v>30.693552</v>
      </c>
      <c r="BW7" s="373"/>
      <c r="BX7" s="373"/>
      <c r="BY7" s="373"/>
      <c r="BZ7" s="373">
        <f t="shared" si="5"/>
        <v>28.631422999999998</v>
      </c>
      <c r="CA7" s="373">
        <f t="shared" si="5"/>
        <v>28.782053000000001</v>
      </c>
      <c r="CB7" s="373"/>
      <c r="CC7" s="373">
        <f t="shared" si="6"/>
        <v>28.430582999999999</v>
      </c>
      <c r="CD7" s="373">
        <f t="shared" si="6"/>
        <v>28.325142</v>
      </c>
      <c r="CE7" s="373">
        <f t="shared" si="6"/>
        <v>28.345225999999997</v>
      </c>
      <c r="CF7" s="373">
        <f t="shared" si="6"/>
        <v>28.224722</v>
      </c>
      <c r="CG7" s="373">
        <f t="shared" si="6"/>
        <v>28.546066</v>
      </c>
      <c r="CH7" s="373">
        <f t="shared" si="6"/>
        <v>12.75</v>
      </c>
      <c r="CI7" s="373">
        <f t="shared" si="6"/>
        <v>27.672412000000001</v>
      </c>
      <c r="CJ7" s="373">
        <f t="shared" si="6"/>
        <v>29.133523</v>
      </c>
      <c r="CK7" s="373">
        <f t="shared" si="6"/>
        <v>28.561129000000001</v>
      </c>
      <c r="CL7" s="373">
        <f t="shared" si="6"/>
        <v>28.254847999999999</v>
      </c>
      <c r="CM7" s="373">
        <f t="shared" si="6"/>
        <v>28.375351999999999</v>
      </c>
      <c r="CN7" s="373">
        <f t="shared" si="6"/>
        <v>28.375351999999999</v>
      </c>
      <c r="CO7" s="373"/>
      <c r="CP7" s="373">
        <v>28.41522335196932</v>
      </c>
      <c r="CQ7" s="373">
        <f t="shared" si="8"/>
        <v>22.732178681575459</v>
      </c>
      <c r="CR7" s="373">
        <f t="shared" si="9"/>
        <v>1.2538405754790867</v>
      </c>
      <c r="CS7" s="373">
        <f t="shared" si="10"/>
        <v>1.0167763822274387</v>
      </c>
      <c r="CT7" s="373">
        <f t="shared" si="11"/>
        <v>0</v>
      </c>
      <c r="CU7" s="373"/>
      <c r="CV7" s="373">
        <f t="shared" si="12"/>
        <v>0.91463648474889736</v>
      </c>
      <c r="CW7" s="373"/>
      <c r="CX7" s="373"/>
      <c r="CY7" s="373">
        <f t="shared" si="13"/>
        <v>1.0045342120466474</v>
      </c>
      <c r="CZ7" s="373">
        <f t="shared" si="14"/>
        <v>1.0014279897619691</v>
      </c>
      <c r="DA7" s="373">
        <f t="shared" si="15"/>
        <v>1.0030724603832695</v>
      </c>
      <c r="DB7" s="373">
        <f t="shared" si="16"/>
        <v>0.98096346647467647</v>
      </c>
      <c r="DC7" s="373">
        <f t="shared" si="17"/>
        <v>1.0100157807843153</v>
      </c>
      <c r="DD7" s="362">
        <f t="shared" si="18"/>
        <v>0.99357107457131222</v>
      </c>
      <c r="DE7" s="373">
        <f t="shared" si="19"/>
        <v>1.0562436771386461</v>
      </c>
      <c r="DF7" s="373">
        <f t="shared" si="20"/>
        <v>1.0147664736902939</v>
      </c>
      <c r="DG7" s="373">
        <f t="shared" si="21"/>
        <v>0.99375379352923432</v>
      </c>
      <c r="DH7" s="373">
        <f t="shared" si="22"/>
        <v>0.99594642102430142</v>
      </c>
      <c r="DI7" s="373">
        <f t="shared" si="23"/>
        <v>1.0034378982991139</v>
      </c>
      <c r="DJ7" s="373"/>
      <c r="DK7" s="373"/>
      <c r="DL7" s="373">
        <f t="shared" si="24"/>
        <v>1.0884022137329632</v>
      </c>
      <c r="DM7" s="373">
        <f t="shared" si="25"/>
        <v>1.0865750241537406</v>
      </c>
      <c r="DN7" s="373">
        <f t="shared" si="26"/>
        <v>1.0677549714877483</v>
      </c>
      <c r="DO7" s="373">
        <f t="shared" si="27"/>
        <v>1.0761600435521721</v>
      </c>
      <c r="DP7" s="373">
        <f t="shared" si="28"/>
        <v>1.0507621084009784</v>
      </c>
      <c r="DQ7" s="373">
        <f t="shared" si="29"/>
        <v>1.0639178733713808</v>
      </c>
      <c r="DR7" s="373"/>
      <c r="DS7" s="373">
        <f t="shared" si="30"/>
        <v>1.0801798606264617</v>
      </c>
      <c r="DT7" s="373"/>
      <c r="DU7" s="373"/>
      <c r="DV7" s="373"/>
      <c r="DW7" s="373">
        <f t="shared" si="31"/>
        <v>1.0076085852063412</v>
      </c>
      <c r="DX7" s="373">
        <f t="shared" si="32"/>
        <v>1.0129096169150913</v>
      </c>
      <c r="DY7" s="373"/>
      <c r="DZ7" s="373">
        <f t="shared" si="33"/>
        <v>1.0005405429280081</v>
      </c>
      <c r="EA7" s="373">
        <f t="shared" si="34"/>
        <v>0.9968298207318832</v>
      </c>
      <c r="EB7" s="373">
        <f t="shared" si="35"/>
        <v>0.9975366249597164</v>
      </c>
      <c r="EC7" s="373">
        <f t="shared" si="36"/>
        <v>0.99329579959271663</v>
      </c>
      <c r="ED7" s="373">
        <f t="shared" si="37"/>
        <v>1.0046046672380498</v>
      </c>
      <c r="EE7" s="373">
        <f t="shared" si="38"/>
        <v>0.44870314204714351</v>
      </c>
      <c r="EF7" s="373">
        <f t="shared" si="39"/>
        <v>0.97385868332730041</v>
      </c>
      <c r="EG7" s="373">
        <f t="shared" si="40"/>
        <v>1.0252786909021743</v>
      </c>
      <c r="EH7" s="373">
        <f t="shared" si="41"/>
        <v>1.0051347704089248</v>
      </c>
      <c r="EI7" s="373">
        <f t="shared" si="42"/>
        <v>0.9943560059344666</v>
      </c>
      <c r="EJ7" s="373">
        <f t="shared" si="43"/>
        <v>0.99859683130146648</v>
      </c>
      <c r="EK7" s="373">
        <f t="shared" si="44"/>
        <v>0.99859683130146648</v>
      </c>
      <c r="EN7" s="361">
        <v>29.72</v>
      </c>
      <c r="EO7" s="361">
        <v>32.630000000000003</v>
      </c>
      <c r="EP7" s="361">
        <v>31.49</v>
      </c>
      <c r="EQ7" s="361">
        <v>30.88</v>
      </c>
      <c r="ER7" s="361">
        <v>31.12</v>
      </c>
      <c r="ES7" s="244">
        <v>31.12</v>
      </c>
      <c r="EW7" s="375">
        <f t="shared" si="45"/>
        <v>25.989599999999999</v>
      </c>
      <c r="EX7" s="375">
        <f t="shared" si="46"/>
        <v>-25.989599999999999</v>
      </c>
      <c r="EY7" s="244">
        <f t="shared" si="46"/>
        <v>0</v>
      </c>
      <c r="EZ7" s="375">
        <f t="shared" si="46"/>
        <v>28.544063999999999</v>
      </c>
      <c r="FA7" s="375">
        <f t="shared" si="46"/>
        <v>-8.8263999999998788E-2</v>
      </c>
      <c r="FB7" s="375">
        <f t="shared" si="46"/>
        <v>4.6727999999998104E-2</v>
      </c>
      <c r="FC7" s="375">
        <f t="shared" si="7"/>
        <v>-0.62823199999999702</v>
      </c>
      <c r="FD7" s="375">
        <f t="shared" si="7"/>
        <v>0.82552799999999849</v>
      </c>
      <c r="FE7" s="375">
        <f t="shared" si="7"/>
        <v>-0.46727999999999881</v>
      </c>
      <c r="FF7" s="375">
        <f t="shared" si="7"/>
        <v>1.780856</v>
      </c>
      <c r="FG7" s="375">
        <f t="shared" si="7"/>
        <v>-1.1785840000000007</v>
      </c>
      <c r="FH7" s="375">
        <f t="shared" si="7"/>
        <v>-0.59708000000000183</v>
      </c>
      <c r="FI7" s="375">
        <f t="shared" si="7"/>
        <v>6.2304000000001025E-2</v>
      </c>
      <c r="FJ7" s="375">
        <f t="shared" si="7"/>
        <v>0.21287200000000084</v>
      </c>
      <c r="FK7" s="375">
        <f t="shared" si="7"/>
        <v>-28.512912</v>
      </c>
      <c r="FL7" s="375">
        <f t="shared" si="7"/>
        <v>0</v>
      </c>
      <c r="FM7" s="375">
        <f t="shared" si="7"/>
        <v>30.927191999999998</v>
      </c>
      <c r="FN7" s="375">
        <f t="shared" si="7"/>
        <v>-5.1919999999999078E-2</v>
      </c>
      <c r="FO7" s="375">
        <f t="shared" si="7"/>
        <v>-0.53477599999999725</v>
      </c>
      <c r="FP7" s="375">
        <f t="shared" si="7"/>
        <v>0.2388319999999986</v>
      </c>
      <c r="FQ7" s="375">
        <f t="shared" si="7"/>
        <v>-0.72168800000000033</v>
      </c>
      <c r="FR7" s="375">
        <f t="shared" si="7"/>
        <v>0.37382399999999905</v>
      </c>
      <c r="FS7" s="375">
        <f t="shared" si="7"/>
        <v>-30.231463999999999</v>
      </c>
      <c r="FT7" s="375">
        <f t="shared" si="7"/>
        <v>30.693552</v>
      </c>
      <c r="FU7" s="375">
        <f t="shared" si="7"/>
        <v>-30.693552</v>
      </c>
      <c r="FV7" s="375">
        <f t="shared" si="7"/>
        <v>0</v>
      </c>
      <c r="FW7" s="375">
        <f t="shared" si="7"/>
        <v>0</v>
      </c>
      <c r="FX7" s="375">
        <f t="shared" si="7"/>
        <v>28.631422999999998</v>
      </c>
      <c r="FY7" s="375">
        <f t="shared" si="7"/>
        <v>0.15063000000000315</v>
      </c>
      <c r="FZ7" s="375">
        <f t="shared" si="7"/>
        <v>-28.782053000000001</v>
      </c>
      <c r="GA7" s="375">
        <f t="shared" si="7"/>
        <v>28.430582999999999</v>
      </c>
      <c r="GB7" s="375">
        <f t="shared" si="7"/>
        <v>-0.10544099999999901</v>
      </c>
      <c r="GC7" s="375">
        <f t="shared" si="7"/>
        <v>2.0083999999997104E-2</v>
      </c>
      <c r="GD7" s="375">
        <f t="shared" si="7"/>
        <v>-0.12050399999999684</v>
      </c>
      <c r="GE7" s="375">
        <f t="shared" si="7"/>
        <v>0.32134399999999985</v>
      </c>
      <c r="GF7" s="375">
        <f t="shared" si="7"/>
        <v>-15.796066</v>
      </c>
      <c r="GG7" s="375">
        <f t="shared" si="7"/>
        <v>14.922412000000001</v>
      </c>
      <c r="GH7" s="375">
        <f t="shared" si="7"/>
        <v>1.4611109999999989</v>
      </c>
      <c r="GI7" s="375">
        <f t="shared" si="7"/>
        <v>-0.57239399999999918</v>
      </c>
      <c r="GJ7" s="375">
        <f t="shared" si="47"/>
        <v>-0.30628100000000202</v>
      </c>
      <c r="GK7" s="375">
        <f t="shared" si="47"/>
        <v>0.12050400000000039</v>
      </c>
      <c r="GL7" s="375">
        <f t="shared" si="47"/>
        <v>0</v>
      </c>
    </row>
    <row r="8" spans="1:194">
      <c r="A8" s="361" t="s">
        <v>118</v>
      </c>
      <c r="B8" s="361">
        <v>33.630000000000003</v>
      </c>
      <c r="D8" s="361" t="s">
        <v>39</v>
      </c>
      <c r="E8" s="361">
        <v>27.07</v>
      </c>
      <c r="H8" s="361">
        <v>34.229999999999997</v>
      </c>
      <c r="I8" s="361">
        <v>32.69</v>
      </c>
      <c r="J8" s="361">
        <v>35.020000000000003</v>
      </c>
      <c r="K8" s="361">
        <v>32.380000000000003</v>
      </c>
      <c r="L8" s="361">
        <v>33.67</v>
      </c>
      <c r="M8" s="361">
        <v>33.479999999999997</v>
      </c>
      <c r="N8" s="361">
        <v>38.92</v>
      </c>
      <c r="O8" s="371">
        <v>35.64</v>
      </c>
      <c r="P8" s="361">
        <v>33.57</v>
      </c>
      <c r="Q8" s="361">
        <v>32.92</v>
      </c>
      <c r="R8" s="361">
        <v>33.83</v>
      </c>
      <c r="U8" s="361">
        <v>37.9</v>
      </c>
      <c r="V8" s="372">
        <v>39.200000000000003</v>
      </c>
      <c r="W8" s="361">
        <v>36.549999999999997</v>
      </c>
      <c r="X8" s="361">
        <v>36.770000000000003</v>
      </c>
      <c r="Y8" s="361">
        <v>36.01</v>
      </c>
      <c r="Z8" s="361">
        <v>37.28</v>
      </c>
      <c r="AA8" s="372"/>
      <c r="AB8" s="361">
        <v>38.450000000000003</v>
      </c>
      <c r="AC8" s="372"/>
      <c r="AD8" s="372"/>
      <c r="AE8" s="372"/>
      <c r="AF8" s="361">
        <v>34.619999999999997</v>
      </c>
      <c r="AG8" s="361">
        <v>35.06</v>
      </c>
      <c r="AI8" s="361">
        <v>34.380000000000003</v>
      </c>
      <c r="AJ8" s="361">
        <v>33.53</v>
      </c>
      <c r="AK8" s="373">
        <v>32.130000000000003</v>
      </c>
      <c r="AL8" s="374">
        <v>31.36</v>
      </c>
      <c r="AM8" s="361">
        <v>30.84</v>
      </c>
      <c r="AO8" s="361">
        <v>29.84</v>
      </c>
      <c r="AP8" s="361">
        <v>30.82</v>
      </c>
      <c r="AQ8" s="361">
        <v>29.68</v>
      </c>
      <c r="AR8" s="361">
        <v>31.02</v>
      </c>
      <c r="AS8" s="361">
        <v>29.89</v>
      </c>
      <c r="AT8" s="244">
        <v>29.33</v>
      </c>
      <c r="AV8" s="373">
        <f t="shared" si="0"/>
        <v>30.210696000000002</v>
      </c>
      <c r="AW8" s="373"/>
      <c r="AX8" s="361" t="s">
        <v>39</v>
      </c>
      <c r="AY8" s="373">
        <f t="shared" si="1"/>
        <v>26.804743999999999</v>
      </c>
      <c r="BB8" s="373">
        <f t="shared" si="2"/>
        <v>30.522215999999997</v>
      </c>
      <c r="BC8" s="373">
        <f t="shared" si="2"/>
        <v>29.722648</v>
      </c>
      <c r="BD8" s="373">
        <f t="shared" si="2"/>
        <v>30.932384000000003</v>
      </c>
      <c r="BE8" s="373">
        <f t="shared" si="2"/>
        <v>29.561696000000001</v>
      </c>
      <c r="BF8" s="373">
        <f t="shared" si="2"/>
        <v>30.231463999999999</v>
      </c>
      <c r="BG8" s="373">
        <f t="shared" si="2"/>
        <v>30.132815999999998</v>
      </c>
      <c r="BH8" s="373">
        <f t="shared" si="2"/>
        <v>32.957264000000002</v>
      </c>
      <c r="BI8" s="373">
        <f t="shared" si="2"/>
        <v>31.254287999999999</v>
      </c>
      <c r="BJ8" s="373">
        <f t="shared" si="2"/>
        <v>30.179544</v>
      </c>
      <c r="BK8" s="373">
        <f t="shared" si="2"/>
        <v>29.842064000000001</v>
      </c>
      <c r="BL8" s="373">
        <f t="shared" si="2"/>
        <v>30.314536</v>
      </c>
      <c r="BO8" s="373">
        <f t="shared" si="3"/>
        <v>32.427679999999995</v>
      </c>
      <c r="BP8" s="373">
        <f t="shared" si="3"/>
        <v>33.102640000000001</v>
      </c>
      <c r="BQ8" s="373">
        <f t="shared" si="3"/>
        <v>31.726759999999999</v>
      </c>
      <c r="BR8" s="373">
        <f t="shared" si="3"/>
        <v>31.840984000000002</v>
      </c>
      <c r="BS8" s="373">
        <f t="shared" si="3"/>
        <v>31.446391999999999</v>
      </c>
      <c r="BT8" s="373">
        <f t="shared" si="3"/>
        <v>32.105775999999999</v>
      </c>
      <c r="BU8" s="373"/>
      <c r="BV8" s="373">
        <f t="shared" si="4"/>
        <v>32.713239999999999</v>
      </c>
      <c r="BW8" s="373"/>
      <c r="BX8" s="373"/>
      <c r="BY8" s="373"/>
      <c r="BZ8" s="373">
        <f t="shared" si="5"/>
        <v>30.132701999999998</v>
      </c>
      <c r="CA8" s="373">
        <f t="shared" si="5"/>
        <v>30.353626000000002</v>
      </c>
      <c r="CB8" s="373"/>
      <c r="CC8" s="373">
        <f t="shared" si="6"/>
        <v>30.012198000000001</v>
      </c>
      <c r="CD8" s="373">
        <f t="shared" si="6"/>
        <v>29.585412999999999</v>
      </c>
      <c r="CE8" s="373">
        <f t="shared" si="6"/>
        <v>28.882473000000001</v>
      </c>
      <c r="CF8" s="373">
        <f t="shared" si="6"/>
        <v>28.495856</v>
      </c>
      <c r="CG8" s="373">
        <f t="shared" si="6"/>
        <v>28.234763999999998</v>
      </c>
      <c r="CH8" s="373">
        <f t="shared" si="6"/>
        <v>12.75</v>
      </c>
      <c r="CI8" s="373">
        <f t="shared" si="6"/>
        <v>27.732664</v>
      </c>
      <c r="CJ8" s="373">
        <f t="shared" si="6"/>
        <v>28.224722</v>
      </c>
      <c r="CK8" s="373">
        <f t="shared" si="6"/>
        <v>27.652327999999997</v>
      </c>
      <c r="CL8" s="373">
        <f t="shared" si="6"/>
        <v>28.325142</v>
      </c>
      <c r="CM8" s="373">
        <f t="shared" si="6"/>
        <v>27.757769</v>
      </c>
      <c r="CN8" s="373">
        <f t="shared" si="6"/>
        <v>27.476593000000001</v>
      </c>
      <c r="CO8" s="373"/>
      <c r="CP8" s="373">
        <v>28.890451425292252</v>
      </c>
      <c r="CQ8" s="373">
        <f t="shared" si="8"/>
        <v>23.112361140233801</v>
      </c>
      <c r="CR8" s="373">
        <f t="shared" si="9"/>
        <v>1.3383480732374493</v>
      </c>
      <c r="CS8" s="373">
        <f t="shared" si="10"/>
        <v>1.0456983020193287</v>
      </c>
      <c r="CT8" s="373">
        <f t="shared" si="11"/>
        <v>0</v>
      </c>
      <c r="CU8" s="373"/>
      <c r="CV8" s="373">
        <f t="shared" si="12"/>
        <v>0.92780634007448182</v>
      </c>
      <c r="CW8" s="373"/>
      <c r="CX8" s="373"/>
      <c r="CY8" s="373">
        <f t="shared" si="13"/>
        <v>1.056481103416723</v>
      </c>
      <c r="CZ8" s="373">
        <f t="shared" si="14"/>
        <v>1.0288052464967439</v>
      </c>
      <c r="DA8" s="373">
        <f t="shared" si="15"/>
        <v>1.0706784585899594</v>
      </c>
      <c r="DB8" s="373">
        <f t="shared" si="16"/>
        <v>1.0232341324414234</v>
      </c>
      <c r="DC8" s="373">
        <f t="shared" si="17"/>
        <v>1.0464171554458215</v>
      </c>
      <c r="DD8" s="362">
        <f t="shared" si="18"/>
        <v>1.0430026016699798</v>
      </c>
      <c r="DE8" s="373">
        <f t="shared" si="19"/>
        <v>1.1407666676730237</v>
      </c>
      <c r="DF8" s="373">
        <f t="shared" si="20"/>
        <v>1.0818206867006002</v>
      </c>
      <c r="DG8" s="373">
        <f t="shared" si="21"/>
        <v>1.0446200218795891</v>
      </c>
      <c r="DH8" s="373">
        <f t="shared" si="22"/>
        <v>1.0329386536990786</v>
      </c>
      <c r="DI8" s="373">
        <f t="shared" si="23"/>
        <v>1.0492925691517934</v>
      </c>
      <c r="DJ8" s="373"/>
      <c r="DK8" s="373"/>
      <c r="DL8" s="373">
        <f t="shared" si="24"/>
        <v>1.1224359052974529</v>
      </c>
      <c r="DM8" s="373">
        <f t="shared" si="25"/>
        <v>1.1457986416584744</v>
      </c>
      <c r="DN8" s="373">
        <f t="shared" si="26"/>
        <v>1.0981746021533152</v>
      </c>
      <c r="DO8" s="373">
        <f t="shared" si="27"/>
        <v>1.1021282959990266</v>
      </c>
      <c r="DP8" s="373">
        <f t="shared" si="28"/>
        <v>1.0884700808956602</v>
      </c>
      <c r="DQ8" s="373">
        <f t="shared" si="29"/>
        <v>1.111293677186812</v>
      </c>
      <c r="DR8" s="373"/>
      <c r="DS8" s="373">
        <f t="shared" si="30"/>
        <v>1.1323201399117313</v>
      </c>
      <c r="DT8" s="373"/>
      <c r="DU8" s="373"/>
      <c r="DV8" s="373"/>
      <c r="DW8" s="373">
        <f t="shared" si="31"/>
        <v>1.042998655729561</v>
      </c>
      <c r="DX8" s="373">
        <f t="shared" si="32"/>
        <v>1.0506456113533349</v>
      </c>
      <c r="DY8" s="373"/>
      <c r="DZ8" s="373">
        <f t="shared" si="33"/>
        <v>1.0388275890256846</v>
      </c>
      <c r="EA8" s="373">
        <f t="shared" si="34"/>
        <v>1.0240550611161217</v>
      </c>
      <c r="EB8" s="373">
        <f t="shared" si="35"/>
        <v>0.99972383867684167</v>
      </c>
      <c r="EC8" s="373">
        <f t="shared" si="36"/>
        <v>0.98634166633523757</v>
      </c>
      <c r="ED8" s="373">
        <f t="shared" si="37"/>
        <v>0.977304355143505</v>
      </c>
      <c r="EE8" s="373">
        <f t="shared" si="38"/>
        <v>0.44132228369536536</v>
      </c>
      <c r="EF8" s="373">
        <f t="shared" si="39"/>
        <v>0.95992491054401929</v>
      </c>
      <c r="EG8" s="373">
        <f t="shared" si="40"/>
        <v>0.97695676625151529</v>
      </c>
      <c r="EH8" s="373">
        <f t="shared" si="41"/>
        <v>0.95714419940810147</v>
      </c>
      <c r="EI8" s="373">
        <f t="shared" si="42"/>
        <v>0.98043265517141243</v>
      </c>
      <c r="EJ8" s="373">
        <f t="shared" si="43"/>
        <v>0.96079388277399358</v>
      </c>
      <c r="EK8" s="373">
        <f t="shared" si="44"/>
        <v>0.95106139379828158</v>
      </c>
      <c r="EN8" s="361">
        <v>29.84</v>
      </c>
      <c r="EO8" s="361">
        <v>30.82</v>
      </c>
      <c r="EP8" s="361">
        <v>29.68</v>
      </c>
      <c r="EQ8" s="361">
        <v>31.02</v>
      </c>
      <c r="ER8" s="361">
        <v>29.89</v>
      </c>
      <c r="ES8" s="244">
        <v>29.33</v>
      </c>
      <c r="EW8" s="375">
        <f t="shared" si="45"/>
        <v>26.804743999999999</v>
      </c>
      <c r="EX8" s="375">
        <f t="shared" si="46"/>
        <v>-26.804743999999999</v>
      </c>
      <c r="EY8" s="244">
        <f t="shared" si="46"/>
        <v>0</v>
      </c>
      <c r="EZ8" s="375">
        <f t="shared" si="46"/>
        <v>30.522215999999997</v>
      </c>
      <c r="FA8" s="375">
        <f t="shared" si="46"/>
        <v>-0.79956799999999717</v>
      </c>
      <c r="FB8" s="375">
        <f t="shared" si="46"/>
        <v>1.209736000000003</v>
      </c>
      <c r="FC8" s="375">
        <f t="shared" si="7"/>
        <v>-1.3706880000000012</v>
      </c>
      <c r="FD8" s="375">
        <f t="shared" si="7"/>
        <v>0.6697679999999977</v>
      </c>
      <c r="FE8" s="375">
        <f t="shared" si="7"/>
        <v>-9.8648000000000735E-2</v>
      </c>
      <c r="FF8" s="375">
        <f t="shared" si="7"/>
        <v>2.8244480000000038</v>
      </c>
      <c r="FG8" s="375">
        <f t="shared" si="7"/>
        <v>-1.7029760000000032</v>
      </c>
      <c r="FH8" s="375">
        <f t="shared" si="7"/>
        <v>-1.074743999999999</v>
      </c>
      <c r="FI8" s="375">
        <f t="shared" si="7"/>
        <v>-0.33747999999999934</v>
      </c>
      <c r="FJ8" s="375">
        <f t="shared" si="7"/>
        <v>0.47247199999999978</v>
      </c>
      <c r="FK8" s="375">
        <f t="shared" si="7"/>
        <v>-30.314536</v>
      </c>
      <c r="FL8" s="375">
        <f t="shared" si="7"/>
        <v>0</v>
      </c>
      <c r="FM8" s="375">
        <f t="shared" si="7"/>
        <v>32.427679999999995</v>
      </c>
      <c r="FN8" s="375">
        <f t="shared" si="7"/>
        <v>0.67496000000000578</v>
      </c>
      <c r="FO8" s="375">
        <f t="shared" si="7"/>
        <v>-1.3758800000000022</v>
      </c>
      <c r="FP8" s="375">
        <f t="shared" si="7"/>
        <v>0.11422400000000366</v>
      </c>
      <c r="FQ8" s="375">
        <f t="shared" si="7"/>
        <v>-0.39459200000000294</v>
      </c>
      <c r="FR8" s="375">
        <f t="shared" si="7"/>
        <v>0.6593839999999993</v>
      </c>
      <c r="FS8" s="375">
        <f t="shared" si="7"/>
        <v>-32.105775999999999</v>
      </c>
      <c r="FT8" s="375">
        <f t="shared" si="7"/>
        <v>32.713239999999999</v>
      </c>
      <c r="FU8" s="375">
        <f t="shared" si="7"/>
        <v>-32.713239999999999</v>
      </c>
      <c r="FV8" s="375">
        <f t="shared" si="7"/>
        <v>0</v>
      </c>
      <c r="FW8" s="375">
        <f t="shared" si="7"/>
        <v>0</v>
      </c>
      <c r="FX8" s="375">
        <f t="shared" si="7"/>
        <v>30.132701999999998</v>
      </c>
      <c r="FY8" s="375">
        <f t="shared" si="7"/>
        <v>0.22092400000000367</v>
      </c>
      <c r="FZ8" s="375">
        <f t="shared" si="7"/>
        <v>-30.353626000000002</v>
      </c>
      <c r="GA8" s="375">
        <f t="shared" si="7"/>
        <v>30.012198000000001</v>
      </c>
      <c r="GB8" s="375">
        <f t="shared" si="7"/>
        <v>-0.42678500000000241</v>
      </c>
      <c r="GC8" s="375">
        <f t="shared" si="7"/>
        <v>-0.70293999999999812</v>
      </c>
      <c r="GD8" s="375">
        <f t="shared" si="7"/>
        <v>-0.3866170000000011</v>
      </c>
      <c r="GE8" s="375">
        <f t="shared" si="7"/>
        <v>-0.26109200000000143</v>
      </c>
      <c r="GF8" s="375">
        <f t="shared" si="7"/>
        <v>-15.484763999999998</v>
      </c>
      <c r="GG8" s="375">
        <f t="shared" si="7"/>
        <v>14.982664</v>
      </c>
      <c r="GH8" s="375">
        <f t="shared" si="7"/>
        <v>0.49205800000000011</v>
      </c>
      <c r="GI8" s="375">
        <f t="shared" si="7"/>
        <v>-0.57239400000000273</v>
      </c>
      <c r="GJ8" s="375">
        <f t="shared" si="47"/>
        <v>0.67281400000000247</v>
      </c>
      <c r="GK8" s="375">
        <f t="shared" si="47"/>
        <v>-0.56737299999999991</v>
      </c>
      <c r="GL8" s="375">
        <f t="shared" si="47"/>
        <v>-0.28117599999999854</v>
      </c>
    </row>
    <row r="9" spans="1:194">
      <c r="A9" s="361" t="s">
        <v>584</v>
      </c>
      <c r="B9" s="361">
        <v>41.8</v>
      </c>
      <c r="D9" s="376" t="s">
        <v>40</v>
      </c>
      <c r="E9" s="361">
        <v>29.43</v>
      </c>
      <c r="H9" s="361">
        <v>32.31</v>
      </c>
      <c r="I9" s="361">
        <v>31.9</v>
      </c>
      <c r="J9" s="361">
        <v>32.979999999999997</v>
      </c>
      <c r="K9" s="361">
        <v>32.35</v>
      </c>
      <c r="L9" s="361">
        <v>32.15</v>
      </c>
      <c r="M9" s="361">
        <v>31.93</v>
      </c>
      <c r="N9" s="361">
        <v>38.74</v>
      </c>
      <c r="O9" s="371">
        <v>38.799999999999997</v>
      </c>
      <c r="P9" s="361">
        <v>37.5</v>
      </c>
      <c r="Q9" s="361">
        <v>36.79</v>
      </c>
      <c r="R9" s="361">
        <v>36.56</v>
      </c>
      <c r="U9" s="361">
        <v>39.340000000000003</v>
      </c>
      <c r="V9" s="372">
        <v>39.78</v>
      </c>
      <c r="W9" s="361">
        <v>37.17</v>
      </c>
      <c r="X9" s="361">
        <v>38.659999999999997</v>
      </c>
      <c r="Y9" s="361">
        <v>39.04</v>
      </c>
      <c r="Z9" s="361">
        <v>36.270000000000003</v>
      </c>
      <c r="AA9" s="372"/>
      <c r="AB9" s="361">
        <v>36.4</v>
      </c>
      <c r="AC9" s="372"/>
      <c r="AD9" s="372"/>
      <c r="AE9" s="372"/>
      <c r="AF9" s="361">
        <v>37.229999999999997</v>
      </c>
      <c r="AG9" s="361">
        <v>37.799999999999997</v>
      </c>
      <c r="AI9" s="361">
        <v>38.159999999999997</v>
      </c>
      <c r="AJ9" s="361">
        <v>36.81</v>
      </c>
      <c r="AK9" s="373">
        <v>34.619999999999997</v>
      </c>
      <c r="AL9" s="374">
        <v>34.51</v>
      </c>
      <c r="AM9" s="361">
        <v>32.590000000000003</v>
      </c>
      <c r="AO9" s="361">
        <v>30.82</v>
      </c>
      <c r="AP9" s="361">
        <v>33.36</v>
      </c>
      <c r="AQ9" s="361">
        <v>30.32</v>
      </c>
      <c r="AR9" s="361">
        <v>28.64</v>
      </c>
      <c r="AS9" s="361">
        <v>28.11</v>
      </c>
      <c r="AT9" s="244">
        <v>30.44</v>
      </c>
      <c r="AV9" s="373">
        <f t="shared" si="0"/>
        <v>34.452559999999998</v>
      </c>
      <c r="AW9" s="373"/>
      <c r="AX9" s="376" t="s">
        <v>40</v>
      </c>
      <c r="AY9" s="373">
        <f t="shared" si="1"/>
        <v>28.030056000000002</v>
      </c>
      <c r="BB9" s="373">
        <f t="shared" si="2"/>
        <v>29.525352000000002</v>
      </c>
      <c r="BC9" s="373">
        <f t="shared" si="2"/>
        <v>29.312480000000001</v>
      </c>
      <c r="BD9" s="373">
        <f t="shared" si="2"/>
        <v>29.873215999999999</v>
      </c>
      <c r="BE9" s="373">
        <f t="shared" si="2"/>
        <v>29.546120000000002</v>
      </c>
      <c r="BF9" s="373">
        <f t="shared" si="2"/>
        <v>29.44228</v>
      </c>
      <c r="BG9" s="373">
        <f t="shared" si="2"/>
        <v>29.328056</v>
      </c>
      <c r="BH9" s="373">
        <f t="shared" si="2"/>
        <v>32.863808000000006</v>
      </c>
      <c r="BI9" s="373">
        <f t="shared" si="2"/>
        <v>32.894959999999998</v>
      </c>
      <c r="BJ9" s="373">
        <f t="shared" si="2"/>
        <v>32.22</v>
      </c>
      <c r="BK9" s="373">
        <f t="shared" si="2"/>
        <v>31.851368000000001</v>
      </c>
      <c r="BL9" s="373">
        <f t="shared" si="2"/>
        <v>31.731952</v>
      </c>
      <c r="BO9" s="373">
        <f t="shared" si="3"/>
        <v>33.175328</v>
      </c>
      <c r="BP9" s="373">
        <f t="shared" si="3"/>
        <v>33.403776000000001</v>
      </c>
      <c r="BQ9" s="373">
        <f t="shared" si="3"/>
        <v>32.048664000000002</v>
      </c>
      <c r="BR9" s="373">
        <f t="shared" si="3"/>
        <v>32.822271999999998</v>
      </c>
      <c r="BS9" s="373">
        <f t="shared" si="3"/>
        <v>33.019568</v>
      </c>
      <c r="BT9" s="373">
        <f t="shared" si="3"/>
        <v>31.581384</v>
      </c>
      <c r="BU9" s="373"/>
      <c r="BV9" s="373">
        <f t="shared" si="4"/>
        <v>31.648879999999998</v>
      </c>
      <c r="BW9" s="373"/>
      <c r="BX9" s="373"/>
      <c r="BY9" s="373"/>
      <c r="BZ9" s="373">
        <f t="shared" si="5"/>
        <v>31.443182999999998</v>
      </c>
      <c r="CA9" s="373">
        <f t="shared" si="5"/>
        <v>31.729379999999999</v>
      </c>
      <c r="CB9" s="373"/>
      <c r="CC9" s="373">
        <f t="shared" si="6"/>
        <v>31.910135999999998</v>
      </c>
      <c r="CD9" s="373">
        <f t="shared" si="6"/>
        <v>31.232301</v>
      </c>
      <c r="CE9" s="373">
        <f t="shared" si="6"/>
        <v>30.132701999999998</v>
      </c>
      <c r="CF9" s="373">
        <f t="shared" si="6"/>
        <v>30.077470999999999</v>
      </c>
      <c r="CG9" s="373">
        <f t="shared" si="6"/>
        <v>29.113439000000003</v>
      </c>
      <c r="CH9" s="373">
        <f t="shared" si="6"/>
        <v>12.75</v>
      </c>
      <c r="CI9" s="373">
        <f t="shared" si="6"/>
        <v>28.224722</v>
      </c>
      <c r="CJ9" s="373">
        <f t="shared" si="6"/>
        <v>29.500056000000001</v>
      </c>
      <c r="CK9" s="373">
        <f t="shared" si="6"/>
        <v>27.973672000000001</v>
      </c>
      <c r="CL9" s="373">
        <f t="shared" si="6"/>
        <v>27.130144000000001</v>
      </c>
      <c r="CM9" s="373">
        <f t="shared" si="6"/>
        <v>26.864030999999997</v>
      </c>
      <c r="CN9" s="373">
        <f t="shared" si="6"/>
        <v>28.033923999999999</v>
      </c>
      <c r="CO9" s="373"/>
      <c r="CP9" s="373">
        <v>33.053410597402227</v>
      </c>
      <c r="CQ9" s="373">
        <f t="shared" si="8"/>
        <v>26.442728477921783</v>
      </c>
      <c r="CR9" s="373">
        <f t="shared" si="9"/>
        <v>1.1297327363529253</v>
      </c>
      <c r="CS9" s="373">
        <f t="shared" si="10"/>
        <v>1.0423299555873287</v>
      </c>
      <c r="CT9" s="373">
        <f t="shared" si="11"/>
        <v>0</v>
      </c>
      <c r="CU9" s="373"/>
      <c r="CV9" s="373">
        <f t="shared" si="12"/>
        <v>0.84802310845958428</v>
      </c>
      <c r="CW9" s="373"/>
      <c r="CX9" s="373"/>
      <c r="CY9" s="373">
        <f t="shared" si="13"/>
        <v>0.89326188935917228</v>
      </c>
      <c r="CZ9" s="373">
        <f t="shared" si="14"/>
        <v>0.88682164624499482</v>
      </c>
      <c r="DA9" s="373">
        <f t="shared" si="15"/>
        <v>0.90378618908234032</v>
      </c>
      <c r="DB9" s="373">
        <f t="shared" si="16"/>
        <v>0.89389020576055545</v>
      </c>
      <c r="DC9" s="373">
        <f t="shared" si="17"/>
        <v>0.89074862375363961</v>
      </c>
      <c r="DD9" s="362">
        <f t="shared" si="18"/>
        <v>0.8872928835460322</v>
      </c>
      <c r="DE9" s="373">
        <f t="shared" si="19"/>
        <v>0.99426375088151653</v>
      </c>
      <c r="DF9" s="373">
        <f t="shared" si="20"/>
        <v>0.99520622548359106</v>
      </c>
      <c r="DG9" s="373">
        <f t="shared" si="21"/>
        <v>0.97478594243863814</v>
      </c>
      <c r="DH9" s="373">
        <f t="shared" si="22"/>
        <v>0.96363332631408694</v>
      </c>
      <c r="DI9" s="373">
        <f t="shared" si="23"/>
        <v>0.96002050700613373</v>
      </c>
      <c r="DJ9" s="373"/>
      <c r="DK9" s="373"/>
      <c r="DL9" s="373">
        <f t="shared" si="24"/>
        <v>1.0036884969022639</v>
      </c>
      <c r="DM9" s="373">
        <f t="shared" si="25"/>
        <v>1.0105999773174787</v>
      </c>
      <c r="DN9" s="373">
        <f t="shared" si="26"/>
        <v>0.96960233212722713</v>
      </c>
      <c r="DO9" s="373">
        <f t="shared" si="27"/>
        <v>0.99300711807874997</v>
      </c>
      <c r="DP9" s="373">
        <f t="shared" si="28"/>
        <v>0.99897612389189006</v>
      </c>
      <c r="DQ9" s="373">
        <f t="shared" si="29"/>
        <v>0.95546521309610577</v>
      </c>
      <c r="DR9" s="373"/>
      <c r="DS9" s="373">
        <f t="shared" si="30"/>
        <v>0.95750724140060106</v>
      </c>
      <c r="DT9" s="373"/>
      <c r="DU9" s="373"/>
      <c r="DV9" s="373"/>
      <c r="DW9" s="373">
        <f t="shared" si="31"/>
        <v>0.95128407119570346</v>
      </c>
      <c r="DX9" s="373">
        <f t="shared" si="32"/>
        <v>0.95994269355349704</v>
      </c>
      <c r="DY9" s="373"/>
      <c r="DZ9" s="373">
        <f t="shared" si="33"/>
        <v>0.96541129714789309</v>
      </c>
      <c r="EA9" s="373">
        <f t="shared" si="34"/>
        <v>0.94490403366890818</v>
      </c>
      <c r="EB9" s="373">
        <f t="shared" si="35"/>
        <v>0.91163669513633261</v>
      </c>
      <c r="EC9" s="373">
        <f t="shared" si="36"/>
        <v>0.90996573292693383</v>
      </c>
      <c r="ED9" s="373">
        <f t="shared" si="37"/>
        <v>0.88079984709015535</v>
      </c>
      <c r="EE9" s="373">
        <f t="shared" si="38"/>
        <v>0.3857393161419192</v>
      </c>
      <c r="EF9" s="373">
        <f t="shared" si="39"/>
        <v>0.85391254608437506</v>
      </c>
      <c r="EG9" s="373">
        <f t="shared" si="40"/>
        <v>0.89249658255594677</v>
      </c>
      <c r="EH9" s="373">
        <f t="shared" si="41"/>
        <v>0.84631726331438062</v>
      </c>
      <c r="EI9" s="373">
        <f t="shared" si="42"/>
        <v>0.82079711320719939</v>
      </c>
      <c r="EJ9" s="373">
        <f t="shared" si="43"/>
        <v>0.81274611347100523</v>
      </c>
      <c r="EK9" s="373">
        <f t="shared" si="44"/>
        <v>0.8481401311791793</v>
      </c>
      <c r="EN9" s="361">
        <v>30.82</v>
      </c>
      <c r="EO9" s="361">
        <v>33.36</v>
      </c>
      <c r="EP9" s="361">
        <v>30.32</v>
      </c>
      <c r="EQ9" s="361">
        <v>28.64</v>
      </c>
      <c r="ER9" s="361">
        <v>28.11</v>
      </c>
      <c r="ES9" s="244">
        <v>30.44</v>
      </c>
      <c r="EW9" s="375">
        <f t="shared" si="45"/>
        <v>28.030056000000002</v>
      </c>
      <c r="EX9" s="375">
        <f t="shared" si="46"/>
        <v>-28.030056000000002</v>
      </c>
      <c r="EY9" s="244">
        <f t="shared" si="46"/>
        <v>0</v>
      </c>
      <c r="EZ9" s="375">
        <f t="shared" si="46"/>
        <v>29.525352000000002</v>
      </c>
      <c r="FA9" s="375">
        <f t="shared" si="46"/>
        <v>-0.21287200000000084</v>
      </c>
      <c r="FB9" s="375">
        <f t="shared" si="46"/>
        <v>0.56073599999999857</v>
      </c>
      <c r="FC9" s="375">
        <f t="shared" si="7"/>
        <v>-0.32709599999999739</v>
      </c>
      <c r="FD9" s="375">
        <f t="shared" si="7"/>
        <v>-0.10384000000000171</v>
      </c>
      <c r="FE9" s="375">
        <f t="shared" si="7"/>
        <v>-0.1142240000000001</v>
      </c>
      <c r="FF9" s="375">
        <f t="shared" si="7"/>
        <v>3.5357520000000058</v>
      </c>
      <c r="FG9" s="375">
        <f t="shared" si="7"/>
        <v>3.1151999999991631E-2</v>
      </c>
      <c r="FH9" s="375">
        <f t="shared" si="7"/>
        <v>-0.67495999999999867</v>
      </c>
      <c r="FI9" s="375">
        <f t="shared" si="7"/>
        <v>-0.36863199999999807</v>
      </c>
      <c r="FJ9" s="375">
        <f t="shared" si="7"/>
        <v>-0.11941600000000108</v>
      </c>
      <c r="FK9" s="375">
        <f t="shared" si="7"/>
        <v>-31.731952</v>
      </c>
      <c r="FL9" s="375">
        <f t="shared" si="7"/>
        <v>0</v>
      </c>
      <c r="FM9" s="375">
        <f t="shared" si="7"/>
        <v>33.175328</v>
      </c>
      <c r="FN9" s="375">
        <f t="shared" si="7"/>
        <v>0.22844800000000021</v>
      </c>
      <c r="FO9" s="375">
        <f t="shared" si="7"/>
        <v>-1.3551119999999983</v>
      </c>
      <c r="FP9" s="375">
        <f t="shared" si="7"/>
        <v>0.77360799999999585</v>
      </c>
      <c r="FQ9" s="375">
        <f t="shared" si="7"/>
        <v>0.19729600000000147</v>
      </c>
      <c r="FR9" s="375">
        <f t="shared" si="7"/>
        <v>-1.4381839999999997</v>
      </c>
      <c r="FS9" s="375">
        <f t="shared" si="7"/>
        <v>-31.581384</v>
      </c>
      <c r="FT9" s="375">
        <f t="shared" si="7"/>
        <v>31.648879999999998</v>
      </c>
      <c r="FU9" s="375">
        <f t="shared" si="7"/>
        <v>-31.648879999999998</v>
      </c>
      <c r="FV9" s="375">
        <f t="shared" si="7"/>
        <v>0</v>
      </c>
      <c r="FW9" s="375">
        <f t="shared" si="7"/>
        <v>0</v>
      </c>
      <c r="FX9" s="375">
        <f t="shared" si="7"/>
        <v>31.443182999999998</v>
      </c>
      <c r="FY9" s="375">
        <f t="shared" si="7"/>
        <v>0.28619700000000137</v>
      </c>
      <c r="FZ9" s="375">
        <f t="shared" si="7"/>
        <v>-31.729379999999999</v>
      </c>
      <c r="GA9" s="375">
        <f t="shared" si="7"/>
        <v>31.910135999999998</v>
      </c>
      <c r="GB9" s="375">
        <f t="shared" si="7"/>
        <v>-0.67783499999999819</v>
      </c>
      <c r="GC9" s="375">
        <f t="shared" si="7"/>
        <v>-1.0995990000000013</v>
      </c>
      <c r="GD9" s="375">
        <f t="shared" si="7"/>
        <v>-5.5230999999999142E-2</v>
      </c>
      <c r="GE9" s="375">
        <f t="shared" si="7"/>
        <v>-0.964031999999996</v>
      </c>
      <c r="GF9" s="375">
        <f t="shared" si="7"/>
        <v>-16.363439000000003</v>
      </c>
      <c r="GG9" s="375">
        <f t="shared" si="7"/>
        <v>15.474722</v>
      </c>
      <c r="GH9" s="375">
        <f t="shared" si="7"/>
        <v>1.2753340000000009</v>
      </c>
      <c r="GI9" s="375">
        <f t="shared" si="7"/>
        <v>-1.5263840000000002</v>
      </c>
      <c r="GJ9" s="375">
        <f t="shared" si="47"/>
        <v>-0.84352799999999917</v>
      </c>
      <c r="GK9" s="375">
        <f t="shared" si="47"/>
        <v>-0.26611300000000426</v>
      </c>
      <c r="GL9" s="375">
        <f t="shared" si="47"/>
        <v>1.1698930000000018</v>
      </c>
    </row>
    <row r="10" spans="1:194">
      <c r="A10" s="361" t="s">
        <v>585</v>
      </c>
      <c r="B10" s="361">
        <v>39.58</v>
      </c>
      <c r="D10" s="361" t="s">
        <v>41</v>
      </c>
      <c r="E10" s="361">
        <v>31.25</v>
      </c>
      <c r="H10" s="361">
        <v>30.41</v>
      </c>
      <c r="I10" s="361">
        <v>30.78</v>
      </c>
      <c r="J10" s="361">
        <v>30.63</v>
      </c>
      <c r="K10" s="361">
        <v>31.1</v>
      </c>
      <c r="L10" s="361">
        <v>30.88</v>
      </c>
      <c r="M10" s="361">
        <v>30.34</v>
      </c>
      <c r="N10" s="361">
        <v>39.81</v>
      </c>
      <c r="O10" s="371">
        <v>38.08</v>
      </c>
      <c r="P10" s="361">
        <v>37.020000000000003</v>
      </c>
      <c r="Q10" s="361">
        <v>37.11</v>
      </c>
      <c r="R10" s="361">
        <v>36.22</v>
      </c>
      <c r="U10" s="361">
        <v>36.869999999999997</v>
      </c>
      <c r="V10" s="372">
        <v>36.96</v>
      </c>
      <c r="W10" s="361">
        <v>36.659999999999997</v>
      </c>
      <c r="X10" s="361">
        <v>37.299999999999997</v>
      </c>
      <c r="Y10" s="361">
        <v>37.57</v>
      </c>
      <c r="Z10" s="361">
        <v>36.229999999999997</v>
      </c>
      <c r="AA10" s="372"/>
      <c r="AB10" s="361">
        <v>36.72</v>
      </c>
      <c r="AC10" s="372"/>
      <c r="AD10" s="372"/>
      <c r="AE10" s="372"/>
      <c r="AF10" s="361">
        <v>36.04</v>
      </c>
      <c r="AG10" s="361">
        <v>36.450000000000003</v>
      </c>
      <c r="AI10" s="361">
        <v>37.700000000000003</v>
      </c>
      <c r="AJ10" s="361">
        <v>37.39</v>
      </c>
      <c r="AK10" s="373">
        <v>38.51</v>
      </c>
      <c r="AL10" s="374">
        <v>37.619999999999997</v>
      </c>
      <c r="AM10" s="361">
        <v>38.090000000000003</v>
      </c>
      <c r="AO10" s="361">
        <v>36.270000000000003</v>
      </c>
      <c r="AP10" s="361">
        <v>33.090000000000003</v>
      </c>
      <c r="AQ10" s="361">
        <v>32.14</v>
      </c>
      <c r="AR10" s="361">
        <v>30.74</v>
      </c>
      <c r="AS10" s="361">
        <v>30.11</v>
      </c>
      <c r="AT10" s="244">
        <v>29.22</v>
      </c>
      <c r="AV10" s="373">
        <f t="shared" si="0"/>
        <v>33.299936000000002</v>
      </c>
      <c r="AW10" s="373"/>
      <c r="AX10" s="361" t="s">
        <v>41</v>
      </c>
      <c r="AY10" s="373">
        <f t="shared" si="1"/>
        <v>28.975000000000001</v>
      </c>
      <c r="BB10" s="373">
        <f t="shared" si="2"/>
        <v>28.538871999999998</v>
      </c>
      <c r="BC10" s="373">
        <f t="shared" si="2"/>
        <v>28.730975999999998</v>
      </c>
      <c r="BD10" s="373">
        <f t="shared" si="2"/>
        <v>28.653095999999998</v>
      </c>
      <c r="BE10" s="373">
        <f t="shared" si="2"/>
        <v>28.897120000000001</v>
      </c>
      <c r="BF10" s="373">
        <f t="shared" si="2"/>
        <v>28.782896000000001</v>
      </c>
      <c r="BG10" s="373">
        <f t="shared" si="2"/>
        <v>28.502527999999998</v>
      </c>
      <c r="BH10" s="373">
        <f t="shared" si="2"/>
        <v>33.419352000000003</v>
      </c>
      <c r="BI10" s="373">
        <f t="shared" si="2"/>
        <v>32.521135999999998</v>
      </c>
      <c r="BJ10" s="373">
        <f t="shared" si="2"/>
        <v>31.970784000000002</v>
      </c>
      <c r="BK10" s="373">
        <f t="shared" si="2"/>
        <v>32.017511999999996</v>
      </c>
      <c r="BL10" s="373">
        <f t="shared" si="2"/>
        <v>31.555423999999999</v>
      </c>
      <c r="BO10" s="373">
        <f t="shared" si="3"/>
        <v>31.892903999999998</v>
      </c>
      <c r="BP10" s="373">
        <f t="shared" si="3"/>
        <v>31.939632</v>
      </c>
      <c r="BQ10" s="373">
        <f t="shared" si="3"/>
        <v>31.783871999999999</v>
      </c>
      <c r="BR10" s="373">
        <f t="shared" si="3"/>
        <v>32.116159999999994</v>
      </c>
      <c r="BS10" s="373">
        <f t="shared" si="3"/>
        <v>32.256343999999999</v>
      </c>
      <c r="BT10" s="373">
        <f t="shared" si="3"/>
        <v>31.560616</v>
      </c>
      <c r="BU10" s="373"/>
      <c r="BV10" s="373">
        <f t="shared" si="4"/>
        <v>31.815023999999998</v>
      </c>
      <c r="BW10" s="373"/>
      <c r="BX10" s="373"/>
      <c r="BY10" s="373"/>
      <c r="BZ10" s="373">
        <f t="shared" si="5"/>
        <v>30.845683999999999</v>
      </c>
      <c r="CA10" s="373">
        <f t="shared" si="5"/>
        <v>31.051545000000001</v>
      </c>
      <c r="CB10" s="373"/>
      <c r="CC10" s="373">
        <f t="shared" si="6"/>
        <v>31.679170000000003</v>
      </c>
      <c r="CD10" s="373">
        <f t="shared" si="6"/>
        <v>31.523519</v>
      </c>
      <c r="CE10" s="373">
        <f t="shared" si="6"/>
        <v>32.085870999999997</v>
      </c>
      <c r="CF10" s="373">
        <f t="shared" si="6"/>
        <v>31.639001999999998</v>
      </c>
      <c r="CG10" s="373">
        <f t="shared" si="6"/>
        <v>31.874989000000003</v>
      </c>
      <c r="CH10" s="373">
        <f t="shared" si="6"/>
        <v>12.75</v>
      </c>
      <c r="CI10" s="373">
        <f t="shared" si="6"/>
        <v>30.961167</v>
      </c>
      <c r="CJ10" s="373">
        <f t="shared" si="6"/>
        <v>29.364489000000003</v>
      </c>
      <c r="CK10" s="373">
        <f t="shared" si="6"/>
        <v>28.887494</v>
      </c>
      <c r="CL10" s="373">
        <f t="shared" si="6"/>
        <v>28.184553999999999</v>
      </c>
      <c r="CM10" s="373">
        <f t="shared" si="6"/>
        <v>27.868231000000002</v>
      </c>
      <c r="CN10" s="373">
        <f t="shared" si="6"/>
        <v>27.421361999999998</v>
      </c>
      <c r="CO10" s="373"/>
      <c r="CP10" s="373">
        <v>34.968241350884348</v>
      </c>
      <c r="CQ10" s="373">
        <f t="shared" si="8"/>
        <v>27.974593080707479</v>
      </c>
      <c r="CR10" s="373">
        <f t="shared" si="9"/>
        <v>1.02425425518559</v>
      </c>
      <c r="CS10" s="373">
        <f t="shared" si="10"/>
        <v>0.95229084202022207</v>
      </c>
      <c r="CT10" s="373">
        <f t="shared" si="11"/>
        <v>0</v>
      </c>
      <c r="CU10" s="373"/>
      <c r="CV10" s="373">
        <f t="shared" si="12"/>
        <v>0.82860901436975531</v>
      </c>
      <c r="CW10" s="373"/>
      <c r="CX10" s="373"/>
      <c r="CY10" s="373">
        <f t="shared" si="13"/>
        <v>0.81613689729575856</v>
      </c>
      <c r="CZ10" s="373">
        <f t="shared" si="14"/>
        <v>0.82163056791168565</v>
      </c>
      <c r="DA10" s="373">
        <f t="shared" si="15"/>
        <v>0.81940340414847201</v>
      </c>
      <c r="DB10" s="373">
        <f t="shared" si="16"/>
        <v>0.82638185060654168</v>
      </c>
      <c r="DC10" s="373">
        <f t="shared" si="17"/>
        <v>0.82311534375382822</v>
      </c>
      <c r="DD10" s="362">
        <f t="shared" si="18"/>
        <v>0.81509755420625885</v>
      </c>
      <c r="DE10" s="373">
        <f t="shared" si="19"/>
        <v>0.95570582645714974</v>
      </c>
      <c r="DF10" s="373">
        <f t="shared" si="20"/>
        <v>0.93001920438808505</v>
      </c>
      <c r="DG10" s="373">
        <f t="shared" si="21"/>
        <v>0.91428058046137517</v>
      </c>
      <c r="DH10" s="373">
        <f t="shared" si="22"/>
        <v>0.9156168787193032</v>
      </c>
      <c r="DI10" s="373">
        <f t="shared" si="23"/>
        <v>0.90240237372423537</v>
      </c>
      <c r="DJ10" s="373"/>
      <c r="DK10" s="373"/>
      <c r="DL10" s="373">
        <f t="shared" si="24"/>
        <v>0.91205341669816131</v>
      </c>
      <c r="DM10" s="373">
        <f t="shared" si="25"/>
        <v>0.91338971495608956</v>
      </c>
      <c r="DN10" s="373">
        <f t="shared" si="26"/>
        <v>0.90893538742966218</v>
      </c>
      <c r="DO10" s="373">
        <f t="shared" si="27"/>
        <v>0.91843795281937379</v>
      </c>
      <c r="DP10" s="373">
        <f t="shared" si="28"/>
        <v>0.92244684759315854</v>
      </c>
      <c r="DQ10" s="373">
        <f t="shared" si="29"/>
        <v>0.9025508513084497</v>
      </c>
      <c r="DR10" s="373"/>
      <c r="DS10" s="373">
        <f t="shared" si="30"/>
        <v>0.90982625293494768</v>
      </c>
      <c r="DT10" s="373"/>
      <c r="DU10" s="373"/>
      <c r="DV10" s="373"/>
      <c r="DW10" s="373">
        <f t="shared" si="31"/>
        <v>0.8821056709853643</v>
      </c>
      <c r="DX10" s="373">
        <f t="shared" si="32"/>
        <v>0.88799275572417957</v>
      </c>
      <c r="DY10" s="373"/>
      <c r="DZ10" s="373">
        <f t="shared" si="33"/>
        <v>0.90594118480593344</v>
      </c>
      <c r="EA10" s="373">
        <f t="shared" si="34"/>
        <v>0.90148997439365852</v>
      </c>
      <c r="EB10" s="373">
        <f t="shared" si="35"/>
        <v>0.9175717668509098</v>
      </c>
      <c r="EC10" s="373">
        <f t="shared" si="36"/>
        <v>0.90479248534470114</v>
      </c>
      <c r="ED10" s="373">
        <f t="shared" si="37"/>
        <v>0.91154109467944067</v>
      </c>
      <c r="EE10" s="373">
        <f t="shared" si="38"/>
        <v>0.36461656370023743</v>
      </c>
      <c r="EF10" s="373">
        <f t="shared" si="39"/>
        <v>0.88540818193640702</v>
      </c>
      <c r="EG10" s="373">
        <f t="shared" si="40"/>
        <v>0.8397473783524253</v>
      </c>
      <c r="EH10" s="373">
        <f t="shared" si="41"/>
        <v>0.82610657225029227</v>
      </c>
      <c r="EI10" s="373">
        <f t="shared" si="42"/>
        <v>0.80600433167872798</v>
      </c>
      <c r="EJ10" s="373">
        <f t="shared" si="43"/>
        <v>0.79695832342152406</v>
      </c>
      <c r="EK10" s="373">
        <f t="shared" si="44"/>
        <v>0.78417904191531529</v>
      </c>
      <c r="EN10" s="361">
        <v>36.270000000000003</v>
      </c>
      <c r="EO10" s="361">
        <v>33.090000000000003</v>
      </c>
      <c r="EP10" s="361">
        <v>32.14</v>
      </c>
      <c r="EQ10" s="361">
        <v>30.74</v>
      </c>
      <c r="ER10" s="361">
        <v>30.11</v>
      </c>
      <c r="ES10" s="244">
        <v>29.22</v>
      </c>
      <c r="EW10" s="375">
        <f t="shared" si="45"/>
        <v>28.975000000000001</v>
      </c>
      <c r="EX10" s="375">
        <f t="shared" si="46"/>
        <v>-28.975000000000001</v>
      </c>
      <c r="EY10" s="244">
        <f t="shared" si="46"/>
        <v>0</v>
      </c>
      <c r="EZ10" s="375">
        <f t="shared" si="46"/>
        <v>28.538871999999998</v>
      </c>
      <c r="FA10" s="375">
        <f t="shared" si="46"/>
        <v>0.1921040000000005</v>
      </c>
      <c r="FB10" s="375">
        <f t="shared" si="46"/>
        <v>-7.7880000000000393E-2</v>
      </c>
      <c r="FC10" s="375">
        <f t="shared" si="7"/>
        <v>0.24402400000000313</v>
      </c>
      <c r="FD10" s="375">
        <f t="shared" si="7"/>
        <v>-0.1142240000000001</v>
      </c>
      <c r="FE10" s="375">
        <f t="shared" si="7"/>
        <v>-0.28036800000000284</v>
      </c>
      <c r="FF10" s="375">
        <f t="shared" si="7"/>
        <v>4.9168240000000054</v>
      </c>
      <c r="FG10" s="375">
        <f t="shared" si="7"/>
        <v>-0.89821600000000501</v>
      </c>
      <c r="FH10" s="375">
        <f t="shared" si="7"/>
        <v>-0.55035199999999662</v>
      </c>
      <c r="FI10" s="375">
        <f t="shared" si="7"/>
        <v>4.6727999999994552E-2</v>
      </c>
      <c r="FJ10" s="375">
        <f t="shared" si="7"/>
        <v>-0.46208799999999783</v>
      </c>
      <c r="FK10" s="375">
        <f t="shared" si="7"/>
        <v>-31.555423999999999</v>
      </c>
      <c r="FL10" s="375">
        <f t="shared" si="7"/>
        <v>0</v>
      </c>
      <c r="FM10" s="375">
        <f t="shared" si="7"/>
        <v>31.892903999999998</v>
      </c>
      <c r="FN10" s="375">
        <f t="shared" si="7"/>
        <v>4.6728000000001657E-2</v>
      </c>
      <c r="FO10" s="375">
        <f t="shared" si="7"/>
        <v>-0.15576000000000079</v>
      </c>
      <c r="FP10" s="375">
        <f t="shared" si="7"/>
        <v>0.33228799999999481</v>
      </c>
      <c r="FQ10" s="375">
        <f t="shared" si="7"/>
        <v>0.14018400000000497</v>
      </c>
      <c r="FR10" s="375">
        <f t="shared" si="7"/>
        <v>-0.69572799999999901</v>
      </c>
      <c r="FS10" s="375">
        <f t="shared" si="7"/>
        <v>-31.560616</v>
      </c>
      <c r="FT10" s="375">
        <f t="shared" si="7"/>
        <v>31.815023999999998</v>
      </c>
      <c r="FU10" s="375">
        <f t="shared" si="7"/>
        <v>-31.815023999999998</v>
      </c>
      <c r="FV10" s="375">
        <f t="shared" si="7"/>
        <v>0</v>
      </c>
      <c r="FW10" s="375">
        <f t="shared" si="7"/>
        <v>0</v>
      </c>
      <c r="FX10" s="375">
        <f t="shared" si="7"/>
        <v>30.845683999999999</v>
      </c>
      <c r="FY10" s="375">
        <f t="shared" si="7"/>
        <v>0.20586100000000229</v>
      </c>
      <c r="FZ10" s="375">
        <f t="shared" si="7"/>
        <v>-31.051545000000001</v>
      </c>
      <c r="GA10" s="375">
        <f t="shared" si="7"/>
        <v>31.679170000000003</v>
      </c>
      <c r="GB10" s="375">
        <f t="shared" si="7"/>
        <v>-0.15565100000000243</v>
      </c>
      <c r="GC10" s="375">
        <f t="shared" si="7"/>
        <v>0.56235199999999708</v>
      </c>
      <c r="GD10" s="375">
        <f t="shared" si="7"/>
        <v>-0.44686899999999952</v>
      </c>
      <c r="GE10" s="375">
        <f t="shared" si="7"/>
        <v>0.23598700000000505</v>
      </c>
      <c r="GF10" s="375">
        <f t="shared" si="7"/>
        <v>-19.124989000000003</v>
      </c>
      <c r="GG10" s="375">
        <f t="shared" si="7"/>
        <v>18.211167</v>
      </c>
      <c r="GH10" s="375">
        <f t="shared" si="7"/>
        <v>-1.5966779999999972</v>
      </c>
      <c r="GI10" s="375">
        <f t="shared" si="7"/>
        <v>-0.47699500000000228</v>
      </c>
      <c r="GJ10" s="375">
        <f t="shared" si="47"/>
        <v>-0.70294000000000167</v>
      </c>
      <c r="GK10" s="375">
        <f t="shared" si="47"/>
        <v>-0.31632299999999702</v>
      </c>
      <c r="GL10" s="375">
        <f t="shared" si="47"/>
        <v>-0.44686900000000307</v>
      </c>
    </row>
    <row r="11" spans="1:194">
      <c r="A11" s="361" t="s">
        <v>586</v>
      </c>
      <c r="D11" s="376" t="s">
        <v>42</v>
      </c>
      <c r="E11" s="361">
        <v>33.979999999999997</v>
      </c>
      <c r="H11" s="361">
        <v>33.619999999999997</v>
      </c>
      <c r="I11" s="361">
        <v>33.49</v>
      </c>
      <c r="J11" s="361">
        <v>33.96</v>
      </c>
      <c r="K11" s="361">
        <v>33.380000000000003</v>
      </c>
      <c r="L11" s="361">
        <v>33.33</v>
      </c>
      <c r="M11" s="361">
        <v>33.04</v>
      </c>
      <c r="N11" s="361">
        <v>40.369999999999997</v>
      </c>
      <c r="O11" s="371">
        <v>37.81</v>
      </c>
      <c r="P11" s="361">
        <v>37.130000000000003</v>
      </c>
      <c r="Q11" s="361">
        <v>37.07</v>
      </c>
      <c r="R11" s="361">
        <v>36.6</v>
      </c>
      <c r="U11" s="361">
        <v>37.72</v>
      </c>
      <c r="V11" s="372">
        <v>38.26</v>
      </c>
      <c r="W11" s="361">
        <v>38.159999999999997</v>
      </c>
      <c r="X11" s="361">
        <v>37.78</v>
      </c>
      <c r="Y11" s="361">
        <v>37.619999999999997</v>
      </c>
      <c r="Z11" s="361">
        <v>37.89</v>
      </c>
      <c r="AA11" s="372"/>
      <c r="AB11" s="361">
        <v>37.51</v>
      </c>
      <c r="AC11" s="372"/>
      <c r="AD11" s="372"/>
      <c r="AE11" s="372"/>
      <c r="AF11" s="361">
        <v>35.630000000000003</v>
      </c>
      <c r="AG11" s="361">
        <v>35.840000000000003</v>
      </c>
      <c r="AI11" s="361">
        <v>36.74</v>
      </c>
      <c r="AJ11" s="361">
        <v>36.729999999999997</v>
      </c>
      <c r="AK11" s="373">
        <v>36.42</v>
      </c>
      <c r="AL11" s="374">
        <v>36.28</v>
      </c>
      <c r="AM11" s="361">
        <v>36.32</v>
      </c>
      <c r="AO11" s="361">
        <v>35.5</v>
      </c>
      <c r="AP11" s="361">
        <v>34.4</v>
      </c>
      <c r="AQ11" s="361">
        <v>34.729999999999997</v>
      </c>
      <c r="AR11" s="361">
        <v>30.18</v>
      </c>
      <c r="AS11" s="361">
        <v>29.87</v>
      </c>
      <c r="AT11" s="244">
        <v>27.6</v>
      </c>
      <c r="AW11" s="373"/>
      <c r="AX11" s="376" t="s">
        <v>42</v>
      </c>
      <c r="AY11" s="373">
        <f t="shared" si="1"/>
        <v>30.392415999999997</v>
      </c>
      <c r="BB11" s="373">
        <f t="shared" si="2"/>
        <v>30.205503999999998</v>
      </c>
      <c r="BC11" s="373">
        <f t="shared" si="2"/>
        <v>30.138007999999999</v>
      </c>
      <c r="BD11" s="373">
        <f t="shared" si="2"/>
        <v>30.382031999999999</v>
      </c>
      <c r="BE11" s="373">
        <f t="shared" si="2"/>
        <v>30.080896000000003</v>
      </c>
      <c r="BF11" s="373">
        <f t="shared" si="2"/>
        <v>30.054935999999998</v>
      </c>
      <c r="BG11" s="373">
        <f t="shared" si="2"/>
        <v>29.904367999999998</v>
      </c>
      <c r="BH11" s="373">
        <f t="shared" si="2"/>
        <v>33.710104000000001</v>
      </c>
      <c r="BI11" s="373">
        <f t="shared" si="2"/>
        <v>32.380952000000001</v>
      </c>
      <c r="BJ11" s="373">
        <f t="shared" si="2"/>
        <v>32.027895999999998</v>
      </c>
      <c r="BK11" s="373">
        <f t="shared" si="2"/>
        <v>31.996744</v>
      </c>
      <c r="BL11" s="373">
        <f t="shared" si="2"/>
        <v>31.75272</v>
      </c>
      <c r="BO11" s="373">
        <f t="shared" si="3"/>
        <v>32.334223999999999</v>
      </c>
      <c r="BP11" s="373">
        <f t="shared" si="3"/>
        <v>32.614592000000002</v>
      </c>
      <c r="BQ11" s="373">
        <f t="shared" si="3"/>
        <v>32.562671999999999</v>
      </c>
      <c r="BR11" s="373">
        <f t="shared" si="3"/>
        <v>32.365375999999998</v>
      </c>
      <c r="BS11" s="373">
        <f t="shared" si="3"/>
        <v>32.282303999999996</v>
      </c>
      <c r="BT11" s="373">
        <f t="shared" si="3"/>
        <v>32.422488000000001</v>
      </c>
      <c r="BU11" s="373"/>
      <c r="BV11" s="373">
        <f t="shared" si="4"/>
        <v>32.225192</v>
      </c>
      <c r="BW11" s="373"/>
      <c r="BX11" s="373"/>
      <c r="BY11" s="373"/>
      <c r="BZ11" s="373">
        <f t="shared" si="5"/>
        <v>30.639823</v>
      </c>
      <c r="CA11" s="373">
        <f t="shared" si="5"/>
        <v>30.745264000000002</v>
      </c>
      <c r="CB11" s="373"/>
      <c r="CC11" s="373">
        <f t="shared" si="6"/>
        <v>31.197154000000001</v>
      </c>
      <c r="CD11" s="373">
        <f t="shared" si="6"/>
        <v>31.192132999999998</v>
      </c>
      <c r="CE11" s="373">
        <f t="shared" si="6"/>
        <v>31.036481999999999</v>
      </c>
      <c r="CF11" s="373">
        <f t="shared" si="6"/>
        <v>30.966187999999999</v>
      </c>
      <c r="CG11" s="373">
        <f t="shared" si="6"/>
        <v>30.986272</v>
      </c>
      <c r="CH11" s="373">
        <f t="shared" si="6"/>
        <v>12.75</v>
      </c>
      <c r="CI11" s="373">
        <f t="shared" si="6"/>
        <v>30.574549999999999</v>
      </c>
      <c r="CJ11" s="373">
        <f t="shared" si="6"/>
        <v>30.02224</v>
      </c>
      <c r="CK11" s="373">
        <f t="shared" si="6"/>
        <v>30.187932999999997</v>
      </c>
      <c r="CL11" s="373">
        <f t="shared" si="6"/>
        <v>27.903378</v>
      </c>
      <c r="CM11" s="373">
        <f t="shared" si="6"/>
        <v>27.747726999999998</v>
      </c>
      <c r="CN11" s="373">
        <f t="shared" si="6"/>
        <v>26.607959999999999</v>
      </c>
      <c r="CO11" s="373"/>
      <c r="CP11" s="373">
        <v>34.529378860131239</v>
      </c>
      <c r="CQ11" s="373">
        <f t="shared" si="8"/>
        <v>27.623503088104993</v>
      </c>
      <c r="CR11" s="373">
        <f t="shared" si="9"/>
        <v>1.0998616613938028</v>
      </c>
      <c r="CS11" s="373">
        <f t="shared" si="10"/>
        <v>0</v>
      </c>
      <c r="CT11" s="373">
        <f t="shared" si="11"/>
        <v>0</v>
      </c>
      <c r="CU11" s="373"/>
      <c r="CV11" s="373">
        <f t="shared" si="12"/>
        <v>0.88019005853279586</v>
      </c>
      <c r="CW11" s="373"/>
      <c r="CX11" s="373"/>
      <c r="CY11" s="373">
        <f t="shared" si="13"/>
        <v>0.87477692901323145</v>
      </c>
      <c r="CZ11" s="373">
        <f t="shared" si="14"/>
        <v>0.87282218779783316</v>
      </c>
      <c r="DA11" s="373">
        <f t="shared" si="15"/>
        <v>0.87988932911504225</v>
      </c>
      <c r="DB11" s="373">
        <f t="shared" si="16"/>
        <v>0.87116817600018859</v>
      </c>
      <c r="DC11" s="373">
        <f t="shared" si="17"/>
        <v>0.87041635245580451</v>
      </c>
      <c r="DD11" s="362">
        <f t="shared" si="18"/>
        <v>0.86605577589837768</v>
      </c>
      <c r="DE11" s="373">
        <f t="shared" si="19"/>
        <v>0.97627310750506435</v>
      </c>
      <c r="DF11" s="373">
        <f t="shared" si="20"/>
        <v>0.93777974203260628</v>
      </c>
      <c r="DG11" s="373">
        <f t="shared" si="21"/>
        <v>0.92755494182898446</v>
      </c>
      <c r="DH11" s="373">
        <f t="shared" si="22"/>
        <v>0.92665275357572385</v>
      </c>
      <c r="DI11" s="373">
        <f t="shared" si="23"/>
        <v>0.91958561225851476</v>
      </c>
      <c r="DJ11" s="373"/>
      <c r="DK11" s="373"/>
      <c r="DL11" s="373">
        <f t="shared" si="24"/>
        <v>0.93642645965271509</v>
      </c>
      <c r="DM11" s="373">
        <f t="shared" si="25"/>
        <v>0.94454615393206176</v>
      </c>
      <c r="DN11" s="373">
        <f t="shared" si="26"/>
        <v>0.94304250684329383</v>
      </c>
      <c r="DO11" s="373">
        <f t="shared" si="27"/>
        <v>0.93732864790597581</v>
      </c>
      <c r="DP11" s="373">
        <f t="shared" si="28"/>
        <v>0.93492281256394716</v>
      </c>
      <c r="DQ11" s="373">
        <f t="shared" si="29"/>
        <v>0.9389826597036206</v>
      </c>
      <c r="DR11" s="373"/>
      <c r="DS11" s="373">
        <f t="shared" si="30"/>
        <v>0.93326880076630259</v>
      </c>
      <c r="DT11" s="373"/>
      <c r="DU11" s="373"/>
      <c r="DV11" s="373"/>
      <c r="DW11" s="373">
        <f t="shared" si="31"/>
        <v>0.88735517438970646</v>
      </c>
      <c r="DX11" s="373">
        <f t="shared" si="32"/>
        <v>0.89040883488059208</v>
      </c>
      <c r="DY11" s="373"/>
      <c r="DZ11" s="373">
        <f t="shared" si="33"/>
        <v>0.90349595127010129</v>
      </c>
      <c r="EA11" s="373">
        <f t="shared" si="34"/>
        <v>0.90335053886577343</v>
      </c>
      <c r="EB11" s="373">
        <f t="shared" si="35"/>
        <v>0.8988427543316091</v>
      </c>
      <c r="EC11" s="373">
        <f t="shared" si="36"/>
        <v>0.89680698067101872</v>
      </c>
      <c r="ED11" s="373">
        <f t="shared" si="37"/>
        <v>0.89738863028833027</v>
      </c>
      <c r="EE11" s="373">
        <f t="shared" si="38"/>
        <v>0.36925077776946552</v>
      </c>
      <c r="EF11" s="373">
        <f t="shared" si="39"/>
        <v>0.88546481313344394</v>
      </c>
      <c r="EG11" s="373">
        <f t="shared" si="40"/>
        <v>0.86946944865737708</v>
      </c>
      <c r="EH11" s="373">
        <f t="shared" si="41"/>
        <v>0.87426805800019713</v>
      </c>
      <c r="EI11" s="373">
        <f t="shared" si="42"/>
        <v>0.80810541403101122</v>
      </c>
      <c r="EJ11" s="373">
        <f t="shared" si="43"/>
        <v>0.80359762949684677</v>
      </c>
      <c r="EK11" s="373">
        <f t="shared" si="44"/>
        <v>0.77058901371441779</v>
      </c>
      <c r="EN11" s="361">
        <v>35.5</v>
      </c>
      <c r="EO11" s="361">
        <v>34.4</v>
      </c>
      <c r="EP11" s="361">
        <v>34.729999999999997</v>
      </c>
      <c r="EQ11" s="361">
        <v>30.18</v>
      </c>
      <c r="ER11" s="361">
        <v>29.87</v>
      </c>
      <c r="ES11" s="244">
        <v>27.6</v>
      </c>
      <c r="EW11" s="375">
        <f t="shared" si="45"/>
        <v>30.392415999999997</v>
      </c>
      <c r="EX11" s="375">
        <f t="shared" si="46"/>
        <v>-30.392415999999997</v>
      </c>
      <c r="EY11" s="244">
        <f t="shared" si="46"/>
        <v>0</v>
      </c>
      <c r="EZ11" s="375">
        <f t="shared" si="46"/>
        <v>30.205503999999998</v>
      </c>
      <c r="FA11" s="375">
        <f t="shared" si="46"/>
        <v>-6.7495999999998446E-2</v>
      </c>
      <c r="FB11" s="375">
        <f t="shared" si="46"/>
        <v>0.24402399999999957</v>
      </c>
      <c r="FC11" s="375">
        <f t="shared" si="7"/>
        <v>-0.30113599999999607</v>
      </c>
      <c r="FD11" s="375">
        <f t="shared" si="7"/>
        <v>-2.5960000000004868E-2</v>
      </c>
      <c r="FE11" s="375">
        <f t="shared" si="7"/>
        <v>-0.15056799999999981</v>
      </c>
      <c r="FF11" s="375">
        <f t="shared" si="7"/>
        <v>3.8057360000000031</v>
      </c>
      <c r="FG11" s="375">
        <f t="shared" si="7"/>
        <v>-1.3291520000000006</v>
      </c>
      <c r="FH11" s="375">
        <f t="shared" si="7"/>
        <v>-0.35305600000000226</v>
      </c>
      <c r="FI11" s="375">
        <f t="shared" si="7"/>
        <v>-3.1151999999998736E-2</v>
      </c>
      <c r="FJ11" s="375">
        <f t="shared" si="7"/>
        <v>-0.24402399999999957</v>
      </c>
      <c r="FK11" s="375">
        <f t="shared" si="7"/>
        <v>-31.75272</v>
      </c>
      <c r="FL11" s="375">
        <f t="shared" si="7"/>
        <v>0</v>
      </c>
      <c r="FM11" s="375">
        <f t="shared" si="7"/>
        <v>32.334223999999999</v>
      </c>
      <c r="FN11" s="375">
        <f t="shared" si="7"/>
        <v>0.28036800000000284</v>
      </c>
      <c r="FO11" s="375">
        <f t="shared" si="7"/>
        <v>-5.1920000000002631E-2</v>
      </c>
      <c r="FP11" s="375">
        <f t="shared" si="7"/>
        <v>-0.19729600000000147</v>
      </c>
      <c r="FQ11" s="375">
        <f t="shared" si="7"/>
        <v>-8.3072000000001367E-2</v>
      </c>
      <c r="FR11" s="375">
        <f t="shared" si="7"/>
        <v>0.14018400000000497</v>
      </c>
      <c r="FS11" s="375">
        <f t="shared" si="7"/>
        <v>-32.422488000000001</v>
      </c>
      <c r="FT11" s="375">
        <f t="shared" si="7"/>
        <v>32.225192</v>
      </c>
      <c r="FU11" s="375">
        <f t="shared" si="7"/>
        <v>-32.225192</v>
      </c>
      <c r="FV11" s="375">
        <f t="shared" si="7"/>
        <v>0</v>
      </c>
      <c r="FW11" s="375">
        <f t="shared" si="7"/>
        <v>0</v>
      </c>
      <c r="FX11" s="375">
        <f t="shared" si="7"/>
        <v>30.639823</v>
      </c>
      <c r="FY11" s="375">
        <f t="shared" si="7"/>
        <v>0.10544100000000256</v>
      </c>
      <c r="FZ11" s="375">
        <f t="shared" si="7"/>
        <v>-30.745264000000002</v>
      </c>
      <c r="GA11" s="375">
        <f t="shared" si="7"/>
        <v>31.197154000000001</v>
      </c>
      <c r="GB11" s="375">
        <f t="shared" ref="GB11:GI13" si="48">CD11-CC11</f>
        <v>-5.0210000000028288E-3</v>
      </c>
      <c r="GC11" s="375">
        <f t="shared" si="48"/>
        <v>-0.15565099999999887</v>
      </c>
      <c r="GD11" s="375">
        <f t="shared" si="48"/>
        <v>-7.0294000000000523E-2</v>
      </c>
      <c r="GE11" s="375">
        <f t="shared" si="48"/>
        <v>2.0084000000000657E-2</v>
      </c>
      <c r="GF11" s="375">
        <f t="shared" si="48"/>
        <v>-18.236272</v>
      </c>
      <c r="GG11" s="375">
        <f t="shared" si="48"/>
        <v>17.824549999999999</v>
      </c>
      <c r="GH11" s="375">
        <f t="shared" si="48"/>
        <v>-0.55230999999999852</v>
      </c>
      <c r="GI11" s="375">
        <f t="shared" si="48"/>
        <v>0.16569299999999743</v>
      </c>
      <c r="GJ11" s="375">
        <f t="shared" si="47"/>
        <v>-2.2845549999999974</v>
      </c>
      <c r="GK11" s="375">
        <f t="shared" si="47"/>
        <v>-0.15565100000000243</v>
      </c>
      <c r="GL11" s="375">
        <f t="shared" si="47"/>
        <v>-1.1397669999999991</v>
      </c>
    </row>
    <row r="12" spans="1:194">
      <c r="A12" s="361" t="s">
        <v>587</v>
      </c>
      <c r="D12" s="361" t="s">
        <v>43</v>
      </c>
      <c r="E12" s="361">
        <v>38.840000000000003</v>
      </c>
      <c r="H12" s="361">
        <v>38.450000000000003</v>
      </c>
      <c r="I12" s="361">
        <v>41.11</v>
      </c>
      <c r="J12" s="361">
        <v>38.15</v>
      </c>
      <c r="K12" s="361">
        <v>38.93</v>
      </c>
      <c r="L12" s="361">
        <v>37.85</v>
      </c>
      <c r="M12" s="361">
        <v>38.520000000000003</v>
      </c>
      <c r="N12" s="361">
        <v>40.61</v>
      </c>
      <c r="O12" s="371">
        <v>38.799999999999997</v>
      </c>
      <c r="P12" s="361">
        <v>39.11</v>
      </c>
      <c r="Q12" s="361">
        <v>38</v>
      </c>
      <c r="R12" s="361">
        <v>38.32</v>
      </c>
      <c r="U12" s="361">
        <v>38.950000000000003</v>
      </c>
      <c r="V12" s="372">
        <v>39.19</v>
      </c>
      <c r="W12" s="361">
        <v>38.43</v>
      </c>
      <c r="X12" s="361">
        <v>38.99</v>
      </c>
      <c r="Y12" s="361">
        <v>38.6</v>
      </c>
      <c r="Z12" s="361">
        <v>38.880000000000003</v>
      </c>
      <c r="AA12" s="372"/>
      <c r="AB12" s="361">
        <v>38.65</v>
      </c>
      <c r="AC12" s="372"/>
      <c r="AD12" s="372"/>
      <c r="AE12" s="372"/>
      <c r="AF12" s="361">
        <v>37.35</v>
      </c>
      <c r="AG12" s="361">
        <v>37.950000000000003</v>
      </c>
      <c r="AI12" s="361">
        <v>38.35</v>
      </c>
      <c r="AJ12" s="361">
        <v>37.94</v>
      </c>
      <c r="AK12" s="373">
        <v>37.54</v>
      </c>
      <c r="AL12" s="374">
        <v>37.9</v>
      </c>
      <c r="AM12" s="361">
        <v>37.81</v>
      </c>
      <c r="AO12" s="361">
        <v>37.35</v>
      </c>
      <c r="AP12" s="361">
        <v>40.29</v>
      </c>
      <c r="AQ12" s="361">
        <v>40.31</v>
      </c>
      <c r="AR12" s="361">
        <v>39.24</v>
      </c>
      <c r="AS12" s="361">
        <v>37.35</v>
      </c>
      <c r="AT12" s="244">
        <v>34.049999999999997</v>
      </c>
      <c r="AW12" s="373"/>
      <c r="AX12" s="361" t="s">
        <v>43</v>
      </c>
      <c r="AY12" s="373">
        <f t="shared" si="1"/>
        <v>32.915728000000001</v>
      </c>
      <c r="BB12" s="373">
        <f t="shared" si="2"/>
        <v>32.713239999999999</v>
      </c>
      <c r="BC12" s="373">
        <f t="shared" si="2"/>
        <v>34.094312000000002</v>
      </c>
      <c r="BD12" s="373">
        <f t="shared" si="2"/>
        <v>32.557479999999998</v>
      </c>
      <c r="BE12" s="373">
        <f t="shared" si="2"/>
        <v>32.962456000000003</v>
      </c>
      <c r="BF12" s="373">
        <f t="shared" si="2"/>
        <v>32.401719999999997</v>
      </c>
      <c r="BG12" s="373">
        <f t="shared" si="2"/>
        <v>32.749583999999999</v>
      </c>
      <c r="BH12" s="373">
        <f t="shared" si="2"/>
        <v>33.834711999999996</v>
      </c>
      <c r="BI12" s="373">
        <f t="shared" si="2"/>
        <v>32.894959999999998</v>
      </c>
      <c r="BJ12" s="373">
        <f t="shared" si="2"/>
        <v>33.055911999999999</v>
      </c>
      <c r="BK12" s="373">
        <f t="shared" si="2"/>
        <v>32.479600000000005</v>
      </c>
      <c r="BL12" s="373">
        <f t="shared" si="2"/>
        <v>32.645744000000001</v>
      </c>
      <c r="BO12" s="373">
        <f t="shared" si="3"/>
        <v>32.972840000000005</v>
      </c>
      <c r="BP12" s="373">
        <f t="shared" si="3"/>
        <v>33.097448</v>
      </c>
      <c r="BQ12" s="373">
        <f t="shared" si="3"/>
        <v>32.702855999999997</v>
      </c>
      <c r="BR12" s="373">
        <f t="shared" si="3"/>
        <v>32.993608000000002</v>
      </c>
      <c r="BS12" s="373">
        <f t="shared" si="3"/>
        <v>32.791119999999999</v>
      </c>
      <c r="BT12" s="373">
        <f t="shared" si="3"/>
        <v>32.936496000000005</v>
      </c>
      <c r="BU12" s="373"/>
      <c r="BV12" s="373">
        <f t="shared" si="4"/>
        <v>32.817080000000004</v>
      </c>
      <c r="BW12" s="373"/>
      <c r="BX12" s="373"/>
      <c r="BY12" s="373"/>
      <c r="BZ12" s="373">
        <f t="shared" si="5"/>
        <v>31.503435</v>
      </c>
      <c r="CA12" s="373">
        <f t="shared" si="5"/>
        <v>31.804695000000002</v>
      </c>
      <c r="CB12" s="373"/>
      <c r="CC12" s="373">
        <f t="shared" si="6"/>
        <v>32.005535000000002</v>
      </c>
      <c r="CD12" s="373">
        <f t="shared" si="6"/>
        <v>31.799674</v>
      </c>
      <c r="CE12" s="373">
        <f t="shared" si="6"/>
        <v>31.598834</v>
      </c>
      <c r="CF12" s="373">
        <f t="shared" si="6"/>
        <v>31.779589999999999</v>
      </c>
      <c r="CG12" s="373">
        <f t="shared" si="6"/>
        <v>31.734401000000002</v>
      </c>
      <c r="CH12" s="373">
        <f t="shared" si="6"/>
        <v>12.75</v>
      </c>
      <c r="CI12" s="373">
        <f t="shared" si="6"/>
        <v>31.503435</v>
      </c>
      <c r="CJ12" s="373">
        <f t="shared" si="6"/>
        <v>32.979608999999996</v>
      </c>
      <c r="CK12" s="373">
        <f t="shared" si="6"/>
        <v>32.989651000000002</v>
      </c>
      <c r="CL12" s="373">
        <f t="shared" si="6"/>
        <v>32.452404000000001</v>
      </c>
      <c r="CM12" s="373">
        <f t="shared" si="6"/>
        <v>31.503435</v>
      </c>
      <c r="CN12" s="373">
        <f t="shared" si="6"/>
        <v>29.846504999999997</v>
      </c>
      <c r="CO12" s="373"/>
      <c r="CP12" s="373">
        <v>33.193463304526908</v>
      </c>
      <c r="CQ12" s="373">
        <f t="shared" si="8"/>
        <v>26.554770643621527</v>
      </c>
      <c r="CR12" s="373">
        <f t="shared" si="9"/>
        <v>1.2260501300100788</v>
      </c>
      <c r="CS12" s="373">
        <f t="shared" si="10"/>
        <v>0</v>
      </c>
      <c r="CT12" s="373">
        <f t="shared" si="11"/>
        <v>0</v>
      </c>
      <c r="CU12" s="373"/>
      <c r="CV12" s="373">
        <f t="shared" si="12"/>
        <v>0.99163283138071856</v>
      </c>
      <c r="CW12" s="373"/>
      <c r="CX12" s="373"/>
      <c r="CY12" s="373">
        <f t="shared" si="13"/>
        <v>0.98553259417008721</v>
      </c>
      <c r="CZ12" s="373">
        <f t="shared" si="14"/>
        <v>1.0271393402733675</v>
      </c>
      <c r="DA12" s="373">
        <f t="shared" si="15"/>
        <v>0.9808401040080631</v>
      </c>
      <c r="DB12" s="373">
        <f t="shared" si="16"/>
        <v>0.99304057842932592</v>
      </c>
      <c r="DC12" s="373">
        <f t="shared" si="17"/>
        <v>0.97614761384603899</v>
      </c>
      <c r="DD12" s="362">
        <f>BG12/CP12</f>
        <v>0.98662750854122616</v>
      </c>
      <c r="DE12" s="373">
        <f t="shared" si="19"/>
        <v>1.0193185233366606</v>
      </c>
      <c r="DF12" s="373">
        <f t="shared" si="20"/>
        <v>0.99100716602578187</v>
      </c>
      <c r="DG12" s="373">
        <f t="shared" si="21"/>
        <v>0.99585607252654018</v>
      </c>
      <c r="DH12" s="373">
        <f t="shared" si="22"/>
        <v>0.97849385892705121</v>
      </c>
      <c r="DI12" s="373">
        <f t="shared" si="23"/>
        <v>0.9834991817665435</v>
      </c>
      <c r="DJ12" s="373"/>
      <c r="DK12" s="373"/>
      <c r="DL12" s="373">
        <f t="shared" si="24"/>
        <v>0.9933534111067942</v>
      </c>
      <c r="DM12" s="373">
        <f t="shared" si="25"/>
        <v>0.99710740323641334</v>
      </c>
      <c r="DN12" s="373">
        <f t="shared" si="26"/>
        <v>0.98521976149261892</v>
      </c>
      <c r="DO12" s="373">
        <f t="shared" si="27"/>
        <v>0.99397907646173067</v>
      </c>
      <c r="DP12" s="373">
        <f t="shared" si="28"/>
        <v>0.98787883925109921</v>
      </c>
      <c r="DQ12" s="373">
        <f t="shared" si="29"/>
        <v>0.99225849673565525</v>
      </c>
      <c r="DR12" s="373"/>
      <c r="DS12" s="373">
        <f t="shared" si="30"/>
        <v>0.98866092094477009</v>
      </c>
      <c r="DT12" s="373"/>
      <c r="DU12" s="373"/>
      <c r="DV12" s="373"/>
      <c r="DW12" s="373">
        <f t="shared" si="31"/>
        <v>0.94908550852250406</v>
      </c>
      <c r="DX12" s="373">
        <f t="shared" si="32"/>
        <v>0.95816139184435434</v>
      </c>
      <c r="DY12" s="373"/>
      <c r="DZ12" s="373">
        <f t="shared" si="33"/>
        <v>0.96421198072558767</v>
      </c>
      <c r="EA12" s="373">
        <f t="shared" si="34"/>
        <v>0.95801012712232336</v>
      </c>
      <c r="EB12" s="373">
        <f t="shared" si="35"/>
        <v>0.95195953824109003</v>
      </c>
      <c r="EC12" s="373">
        <f t="shared" si="36"/>
        <v>0.95740506823420002</v>
      </c>
      <c r="ED12" s="373">
        <f t="shared" si="37"/>
        <v>0.95604368573592258</v>
      </c>
      <c r="EE12" s="373">
        <f t="shared" si="38"/>
        <v>0.38411177173733363</v>
      </c>
      <c r="EF12" s="373">
        <f t="shared" si="39"/>
        <v>0.94908550852250406</v>
      </c>
      <c r="EG12" s="373">
        <f t="shared" si="40"/>
        <v>0.99355733679956959</v>
      </c>
      <c r="EH12" s="373">
        <f t="shared" si="41"/>
        <v>0.99385986624363143</v>
      </c>
      <c r="EI12" s="373">
        <f t="shared" si="42"/>
        <v>0.977674540986332</v>
      </c>
      <c r="EJ12" s="373">
        <f t="shared" si="43"/>
        <v>0.94908550852250406</v>
      </c>
      <c r="EK12" s="373">
        <f t="shared" si="44"/>
        <v>0.89916815025232832</v>
      </c>
      <c r="EN12" s="361">
        <v>37.35</v>
      </c>
      <c r="EO12" s="361">
        <v>40.29</v>
      </c>
      <c r="EP12" s="361">
        <v>40.31</v>
      </c>
      <c r="EQ12" s="361">
        <v>39.24</v>
      </c>
      <c r="ER12" s="361">
        <v>37.35</v>
      </c>
      <c r="ES12" s="244">
        <v>34.049999999999997</v>
      </c>
      <c r="EW12" s="375">
        <f>AY12-AW12</f>
        <v>32.915728000000001</v>
      </c>
      <c r="EX12" s="375">
        <f>AZ12-AY12</f>
        <v>-32.915728000000001</v>
      </c>
      <c r="EY12" s="244">
        <f t="shared" si="46"/>
        <v>0</v>
      </c>
      <c r="EZ12" s="375">
        <f t="shared" si="46"/>
        <v>32.713239999999999</v>
      </c>
      <c r="FA12" s="375">
        <f t="shared" si="46"/>
        <v>1.3810720000000032</v>
      </c>
      <c r="FB12" s="375">
        <f t="shared" si="46"/>
        <v>-1.536832000000004</v>
      </c>
      <c r="FC12" s="375">
        <f t="shared" si="46"/>
        <v>0.40497600000000489</v>
      </c>
      <c r="FD12" s="375">
        <f t="shared" si="46"/>
        <v>-0.56073600000000567</v>
      </c>
      <c r="FE12" s="375">
        <f t="shared" si="46"/>
        <v>0.34786400000000128</v>
      </c>
      <c r="FF12" s="375">
        <f t="shared" si="46"/>
        <v>1.0851279999999974</v>
      </c>
      <c r="FG12" s="375">
        <f t="shared" si="46"/>
        <v>-0.93975199999999859</v>
      </c>
      <c r="FH12" s="375">
        <f t="shared" si="46"/>
        <v>0.16095200000000176</v>
      </c>
      <c r="FI12" s="375">
        <f t="shared" si="46"/>
        <v>-0.57631199999999438</v>
      </c>
      <c r="FJ12" s="375">
        <f t="shared" si="46"/>
        <v>0.16614399999999563</v>
      </c>
      <c r="FK12" s="375">
        <f t="shared" si="46"/>
        <v>-32.645744000000001</v>
      </c>
      <c r="FL12" s="375">
        <f t="shared" si="46"/>
        <v>0</v>
      </c>
      <c r="FM12" s="375">
        <f t="shared" si="46"/>
        <v>32.972840000000005</v>
      </c>
      <c r="FN12" s="375">
        <f t="shared" ref="FN12:GA13" si="49">BP12-BO12</f>
        <v>0.12460799999999495</v>
      </c>
      <c r="FO12" s="375">
        <f t="shared" si="49"/>
        <v>-0.39459200000000294</v>
      </c>
      <c r="FP12" s="375">
        <f t="shared" si="49"/>
        <v>0.29075200000000478</v>
      </c>
      <c r="FQ12" s="375">
        <f t="shared" si="49"/>
        <v>-0.20248800000000244</v>
      </c>
      <c r="FR12" s="375">
        <f t="shared" si="49"/>
        <v>0.14537600000000594</v>
      </c>
      <c r="FS12" s="375">
        <f t="shared" si="49"/>
        <v>-32.936496000000005</v>
      </c>
      <c r="FT12" s="375">
        <f t="shared" si="49"/>
        <v>32.817080000000004</v>
      </c>
      <c r="FU12" s="375">
        <f t="shared" si="49"/>
        <v>-32.817080000000004</v>
      </c>
      <c r="FV12" s="375">
        <f t="shared" si="49"/>
        <v>0</v>
      </c>
      <c r="FW12" s="375">
        <f t="shared" si="49"/>
        <v>0</v>
      </c>
      <c r="FX12" s="375">
        <f t="shared" si="49"/>
        <v>31.503435</v>
      </c>
      <c r="FY12" s="375">
        <f t="shared" si="49"/>
        <v>0.30126000000000275</v>
      </c>
      <c r="FZ12" s="375">
        <f t="shared" si="49"/>
        <v>-31.804695000000002</v>
      </c>
      <c r="GA12" s="375">
        <f t="shared" si="49"/>
        <v>32.005535000000002</v>
      </c>
      <c r="GB12" s="375">
        <f t="shared" si="48"/>
        <v>-0.20586100000000229</v>
      </c>
      <c r="GC12" s="375">
        <f t="shared" si="48"/>
        <v>-0.20083999999999946</v>
      </c>
      <c r="GD12" s="375">
        <f t="shared" si="48"/>
        <v>0.18075599999999881</v>
      </c>
      <c r="GE12" s="375">
        <f t="shared" si="48"/>
        <v>-4.5188999999997037E-2</v>
      </c>
      <c r="GF12" s="375">
        <f t="shared" si="48"/>
        <v>-18.984401000000002</v>
      </c>
      <c r="GG12" s="375">
        <f t="shared" si="48"/>
        <v>18.753435</v>
      </c>
      <c r="GH12" s="375">
        <f t="shared" si="48"/>
        <v>1.4761739999999968</v>
      </c>
      <c r="GI12" s="375">
        <f t="shared" si="48"/>
        <v>1.0042000000005658E-2</v>
      </c>
      <c r="GJ12" s="375">
        <f t="shared" si="47"/>
        <v>-0.5372470000000007</v>
      </c>
      <c r="GK12" s="375">
        <f t="shared" si="47"/>
        <v>-0.94896900000000173</v>
      </c>
      <c r="GL12" s="375">
        <f t="shared" si="47"/>
        <v>-1.6569300000000027</v>
      </c>
    </row>
    <row r="13" spans="1:194">
      <c r="D13" s="376" t="s">
        <v>44</v>
      </c>
      <c r="E13" s="361">
        <v>41.29</v>
      </c>
      <c r="H13" s="361">
        <v>41.13</v>
      </c>
      <c r="I13" s="361">
        <v>44.43</v>
      </c>
      <c r="J13" s="361">
        <v>41.46</v>
      </c>
      <c r="K13" s="361">
        <v>43.46</v>
      </c>
      <c r="L13" s="361">
        <v>41.33</v>
      </c>
      <c r="M13" s="361">
        <v>41.39</v>
      </c>
      <c r="N13" s="361">
        <v>42.49</v>
      </c>
      <c r="O13" s="371">
        <v>39.53</v>
      </c>
      <c r="P13" s="361">
        <v>38.49</v>
      </c>
      <c r="Q13" s="361">
        <v>38.04</v>
      </c>
      <c r="R13" s="361">
        <v>38.979999999999997</v>
      </c>
      <c r="U13" s="361">
        <v>39.71</v>
      </c>
      <c r="V13" s="372">
        <v>39.799999999999997</v>
      </c>
      <c r="W13" s="361">
        <v>39.89</v>
      </c>
      <c r="X13" s="361">
        <v>39.72</v>
      </c>
      <c r="Y13" s="361">
        <v>40.270000000000003</v>
      </c>
      <c r="Z13" s="361">
        <v>40.18</v>
      </c>
      <c r="AA13" s="372"/>
      <c r="AB13" s="361">
        <v>39.549999999999997</v>
      </c>
      <c r="AC13" s="372"/>
      <c r="AD13" s="372"/>
      <c r="AE13" s="372"/>
      <c r="AF13" s="361">
        <v>38.56</v>
      </c>
      <c r="AG13" s="361">
        <v>39.18</v>
      </c>
      <c r="AI13" s="361">
        <v>39.43</v>
      </c>
      <c r="AJ13" s="361">
        <v>39.22</v>
      </c>
      <c r="AK13" s="373">
        <v>37.729999999999997</v>
      </c>
      <c r="AL13" s="374">
        <v>39.56</v>
      </c>
      <c r="AM13" s="361">
        <v>39.31</v>
      </c>
      <c r="AO13" s="361">
        <v>37.729999999999997</v>
      </c>
      <c r="AP13" s="361">
        <v>39.93</v>
      </c>
      <c r="AQ13" s="361">
        <v>41.19</v>
      </c>
      <c r="AR13" s="361">
        <v>41.55</v>
      </c>
      <c r="AS13" s="361">
        <v>39.94</v>
      </c>
      <c r="AT13" s="244">
        <v>38.090000000000003</v>
      </c>
      <c r="AW13" s="362"/>
      <c r="AX13" s="376" t="s">
        <v>44</v>
      </c>
      <c r="AY13" s="373">
        <f t="shared" si="1"/>
        <v>34.187767999999998</v>
      </c>
      <c r="BB13" s="373">
        <f t="shared" si="2"/>
        <v>34.104696000000004</v>
      </c>
      <c r="BC13" s="373">
        <f t="shared" si="2"/>
        <v>35.818055999999999</v>
      </c>
      <c r="BD13" s="373">
        <f t="shared" si="2"/>
        <v>34.276032000000001</v>
      </c>
      <c r="BE13" s="373">
        <f t="shared" si="2"/>
        <v>35.314431999999996</v>
      </c>
      <c r="BF13" s="373">
        <f t="shared" si="2"/>
        <v>34.208535999999995</v>
      </c>
      <c r="BG13" s="373">
        <f t="shared" si="2"/>
        <v>34.239688000000001</v>
      </c>
      <c r="BH13" s="373">
        <f t="shared" si="2"/>
        <v>34.810808000000002</v>
      </c>
      <c r="BI13" s="373">
        <f t="shared" si="2"/>
        <v>33.273976000000005</v>
      </c>
      <c r="BJ13" s="373">
        <f t="shared" si="2"/>
        <v>32.734008000000003</v>
      </c>
      <c r="BK13" s="373">
        <f t="shared" si="2"/>
        <v>32.500367999999995</v>
      </c>
      <c r="BL13" s="373">
        <f t="shared" si="2"/>
        <v>32.988416000000001</v>
      </c>
      <c r="BO13" s="373">
        <f t="shared" si="3"/>
        <v>33.367432000000001</v>
      </c>
      <c r="BP13" s="373">
        <f t="shared" si="3"/>
        <v>33.414159999999995</v>
      </c>
      <c r="BQ13" s="373">
        <f t="shared" si="3"/>
        <v>33.460887999999997</v>
      </c>
      <c r="BR13" s="373">
        <f t="shared" si="3"/>
        <v>33.372624000000002</v>
      </c>
      <c r="BS13" s="373">
        <f t="shared" si="3"/>
        <v>33.658184000000006</v>
      </c>
      <c r="BT13" s="373">
        <f t="shared" si="3"/>
        <v>33.611456000000004</v>
      </c>
      <c r="BU13" s="373"/>
      <c r="BV13" s="373">
        <f t="shared" si="4"/>
        <v>33.28436</v>
      </c>
      <c r="BW13" s="373"/>
      <c r="BX13" s="373"/>
      <c r="BY13" s="373"/>
      <c r="BZ13" s="373">
        <f t="shared" si="5"/>
        <v>32.110976000000001</v>
      </c>
      <c r="CA13" s="373">
        <f t="shared" si="5"/>
        <v>32.422277999999999</v>
      </c>
      <c r="CB13" s="373"/>
      <c r="CC13" s="373">
        <f t="shared" si="6"/>
        <v>32.547803000000002</v>
      </c>
      <c r="CD13" s="373">
        <f t="shared" si="6"/>
        <v>32.442362000000003</v>
      </c>
      <c r="CE13" s="373">
        <f t="shared" si="6"/>
        <v>31.694232999999997</v>
      </c>
      <c r="CF13" s="373">
        <f t="shared" si="6"/>
        <v>32.613076</v>
      </c>
      <c r="CG13" s="373">
        <f t="shared" si="6"/>
        <v>32.487550999999996</v>
      </c>
      <c r="CH13" s="373">
        <f t="shared" si="6"/>
        <v>12.75</v>
      </c>
      <c r="CI13" s="373">
        <f t="shared" si="6"/>
        <v>31.694232999999997</v>
      </c>
      <c r="CJ13" s="373">
        <f t="shared" si="6"/>
        <v>32.798853000000001</v>
      </c>
      <c r="CK13" s="373">
        <f t="shared" si="6"/>
        <v>33.431499000000002</v>
      </c>
      <c r="CL13" s="373">
        <f t="shared" si="6"/>
        <v>33.612254999999998</v>
      </c>
      <c r="CM13" s="373">
        <f t="shared" si="6"/>
        <v>32.803873999999993</v>
      </c>
      <c r="CN13" s="373">
        <f t="shared" si="6"/>
        <v>31.874989000000003</v>
      </c>
      <c r="CO13" s="373"/>
      <c r="CP13" s="373">
        <v>32.791150945302306</v>
      </c>
      <c r="CQ13" s="373">
        <f t="shared" si="8"/>
        <v>26.232920756241846</v>
      </c>
      <c r="CR13" s="373">
        <f t="shared" si="9"/>
        <v>1.3066037258487271</v>
      </c>
      <c r="CS13" s="373">
        <f t="shared" si="10"/>
        <v>0</v>
      </c>
      <c r="CT13" s="373">
        <f t="shared" si="11"/>
        <v>0</v>
      </c>
      <c r="CU13" s="373"/>
      <c r="CV13" s="373">
        <f t="shared" si="12"/>
        <v>1.0425912788796996</v>
      </c>
      <c r="CW13" s="373"/>
      <c r="CX13" s="373"/>
      <c r="CY13" s="373">
        <f t="shared" si="13"/>
        <v>1.0400579124803755</v>
      </c>
      <c r="CZ13" s="373">
        <f t="shared" si="14"/>
        <v>1.0923085944664388</v>
      </c>
      <c r="DA13" s="373">
        <f t="shared" si="15"/>
        <v>1.0452829806789816</v>
      </c>
      <c r="DB13" s="373">
        <f t="shared" si="16"/>
        <v>1.0769500606705351</v>
      </c>
      <c r="DC13" s="373">
        <f t="shared" si="17"/>
        <v>1.0432246204795306</v>
      </c>
      <c r="DD13" s="362">
        <f t="shared" si="18"/>
        <v>1.0441746328792774</v>
      </c>
      <c r="DE13" s="373">
        <f t="shared" si="19"/>
        <v>1.0615915268746319</v>
      </c>
      <c r="DF13" s="373">
        <f t="shared" si="20"/>
        <v>1.0147242484871324</v>
      </c>
      <c r="DG13" s="373">
        <f t="shared" si="21"/>
        <v>0.99825736689152444</v>
      </c>
      <c r="DH13" s="373">
        <f t="shared" si="22"/>
        <v>0.99113227389342462</v>
      </c>
      <c r="DI13" s="373">
        <f t="shared" si="23"/>
        <v>1.0060158014894551</v>
      </c>
      <c r="DJ13" s="373"/>
      <c r="DK13" s="373"/>
      <c r="DL13" s="373">
        <f t="shared" si="24"/>
        <v>1.0175742856863721</v>
      </c>
      <c r="DM13" s="373">
        <f t="shared" si="25"/>
        <v>1.0189993042859919</v>
      </c>
      <c r="DN13" s="373">
        <f t="shared" si="26"/>
        <v>1.0204243228856118</v>
      </c>
      <c r="DO13" s="373">
        <f t="shared" si="27"/>
        <v>1.01773262108633</v>
      </c>
      <c r="DP13" s="373">
        <f t="shared" si="28"/>
        <v>1.0264410680840073</v>
      </c>
      <c r="DQ13" s="373">
        <f t="shared" si="29"/>
        <v>1.0250160494843874</v>
      </c>
      <c r="DR13" s="373"/>
      <c r="DS13" s="373">
        <f t="shared" si="30"/>
        <v>1.0150409192870478</v>
      </c>
      <c r="DT13" s="373"/>
      <c r="DU13" s="373"/>
      <c r="DV13" s="373"/>
      <c r="DW13" s="373">
        <f t="shared" si="31"/>
        <v>0.97925736286485099</v>
      </c>
      <c r="DX13" s="373">
        <f t="shared" si="32"/>
        <v>0.98875083872726488</v>
      </c>
      <c r="DY13" s="373"/>
      <c r="DZ13" s="373">
        <f t="shared" si="33"/>
        <v>0.99257885318791572</v>
      </c>
      <c r="EA13" s="373">
        <f t="shared" si="34"/>
        <v>0.98936332104096913</v>
      </c>
      <c r="EB13" s="373">
        <f t="shared" si="35"/>
        <v>0.96654835485549018</v>
      </c>
      <c r="EC13" s="373">
        <f t="shared" si="36"/>
        <v>0.99456942070745413</v>
      </c>
      <c r="ED13" s="373">
        <f t="shared" si="37"/>
        <v>0.99074140624680318</v>
      </c>
      <c r="EE13" s="373">
        <f t="shared" si="38"/>
        <v>0.38882441245407334</v>
      </c>
      <c r="EF13" s="373">
        <f t="shared" si="39"/>
        <v>0.96654835485549018</v>
      </c>
      <c r="EG13" s="373">
        <f t="shared" si="40"/>
        <v>1.0002348821092173</v>
      </c>
      <c r="EH13" s="373">
        <f t="shared" si="41"/>
        <v>1.0195280749908973</v>
      </c>
      <c r="EI13" s="373">
        <f t="shared" si="42"/>
        <v>1.0250404158142343</v>
      </c>
      <c r="EJ13" s="373">
        <f t="shared" si="43"/>
        <v>1.0003880026876431</v>
      </c>
      <c r="EK13" s="373">
        <f t="shared" si="44"/>
        <v>0.97206069567882758</v>
      </c>
      <c r="EN13" s="361">
        <v>37.729999999999997</v>
      </c>
      <c r="EO13" s="361">
        <v>39.93</v>
      </c>
      <c r="EP13" s="361">
        <v>41.19</v>
      </c>
      <c r="EQ13" s="361">
        <v>41.55</v>
      </c>
      <c r="ER13" s="361">
        <v>39.94</v>
      </c>
      <c r="ES13" s="244">
        <v>38.090000000000003</v>
      </c>
      <c r="EW13" s="375">
        <f>AY13-AW13</f>
        <v>34.187767999999998</v>
      </c>
      <c r="EX13" s="375">
        <f t="shared" si="46"/>
        <v>-34.187767999999998</v>
      </c>
      <c r="EY13" s="244">
        <f t="shared" si="46"/>
        <v>0</v>
      </c>
      <c r="EZ13" s="375">
        <f t="shared" si="46"/>
        <v>34.104696000000004</v>
      </c>
      <c r="FA13" s="375">
        <f t="shared" si="46"/>
        <v>1.7133599999999944</v>
      </c>
      <c r="FB13" s="375">
        <f t="shared" si="46"/>
        <v>-1.5420239999999978</v>
      </c>
      <c r="FC13" s="375">
        <f t="shared" si="46"/>
        <v>1.0383999999999958</v>
      </c>
      <c r="FD13" s="375">
        <f t="shared" si="46"/>
        <v>-1.1058960000000013</v>
      </c>
      <c r="FE13" s="375">
        <f t="shared" si="46"/>
        <v>3.1152000000005842E-2</v>
      </c>
      <c r="FF13" s="375">
        <f t="shared" si="46"/>
        <v>0.57112000000000052</v>
      </c>
      <c r="FG13" s="375">
        <f t="shared" si="46"/>
        <v>-1.5368319999999969</v>
      </c>
      <c r="FH13" s="375">
        <f t="shared" si="46"/>
        <v>-0.53996800000000178</v>
      </c>
      <c r="FI13" s="375">
        <f t="shared" si="46"/>
        <v>-0.23364000000000829</v>
      </c>
      <c r="FJ13" s="375">
        <f t="shared" si="46"/>
        <v>0.48804800000000625</v>
      </c>
      <c r="FK13" s="375">
        <f t="shared" si="46"/>
        <v>-32.988416000000001</v>
      </c>
      <c r="FL13" s="375">
        <f t="shared" si="46"/>
        <v>0</v>
      </c>
      <c r="FM13" s="375">
        <f t="shared" si="46"/>
        <v>33.367432000000001</v>
      </c>
      <c r="FN13" s="375">
        <f t="shared" si="49"/>
        <v>4.6727999999994552E-2</v>
      </c>
      <c r="FO13" s="375">
        <f t="shared" si="49"/>
        <v>4.6728000000001657E-2</v>
      </c>
      <c r="FP13" s="375">
        <f t="shared" si="49"/>
        <v>-8.8263999999995235E-2</v>
      </c>
      <c r="FQ13" s="375">
        <f t="shared" si="49"/>
        <v>0.28556000000000381</v>
      </c>
      <c r="FR13" s="375">
        <f t="shared" si="49"/>
        <v>-4.6728000000001657E-2</v>
      </c>
      <c r="FS13" s="375">
        <f t="shared" si="49"/>
        <v>-33.611456000000004</v>
      </c>
      <c r="FT13" s="375">
        <f t="shared" si="49"/>
        <v>33.28436</v>
      </c>
      <c r="FU13" s="375">
        <f t="shared" si="49"/>
        <v>-33.28436</v>
      </c>
      <c r="FV13" s="375">
        <f t="shared" si="49"/>
        <v>0</v>
      </c>
      <c r="FW13" s="375">
        <f t="shared" si="49"/>
        <v>0</v>
      </c>
      <c r="FX13" s="375">
        <f t="shared" si="49"/>
        <v>32.110976000000001</v>
      </c>
      <c r="FY13" s="375">
        <f t="shared" si="49"/>
        <v>0.31130199999999775</v>
      </c>
      <c r="FZ13" s="375">
        <f t="shared" si="49"/>
        <v>-32.422277999999999</v>
      </c>
      <c r="GA13" s="375">
        <f t="shared" si="49"/>
        <v>32.547803000000002</v>
      </c>
      <c r="GB13" s="375">
        <f t="shared" si="48"/>
        <v>-0.10544099999999901</v>
      </c>
      <c r="GC13" s="375">
        <f t="shared" si="48"/>
        <v>-0.74812900000000582</v>
      </c>
      <c r="GD13" s="375">
        <f t="shared" si="48"/>
        <v>0.91884300000000252</v>
      </c>
      <c r="GE13" s="375">
        <f t="shared" si="48"/>
        <v>-0.12552500000000322</v>
      </c>
      <c r="GF13" s="375">
        <f t="shared" si="48"/>
        <v>-19.737550999999996</v>
      </c>
      <c r="GG13" s="375">
        <f t="shared" si="48"/>
        <v>18.944232999999997</v>
      </c>
      <c r="GH13" s="375">
        <f t="shared" si="48"/>
        <v>1.1046200000000042</v>
      </c>
      <c r="GI13" s="375">
        <f t="shared" si="48"/>
        <v>0.63264600000000115</v>
      </c>
      <c r="GJ13" s="375">
        <f t="shared" si="47"/>
        <v>0.18075599999999525</v>
      </c>
      <c r="GK13" s="375">
        <f t="shared" si="47"/>
        <v>-0.80838100000000424</v>
      </c>
      <c r="GL13" s="375">
        <f t="shared" si="47"/>
        <v>-0.92888499999999041</v>
      </c>
    </row>
    <row r="14" spans="1:194">
      <c r="D14" s="361" t="s">
        <v>121</v>
      </c>
      <c r="E14" s="361">
        <v>45.25</v>
      </c>
      <c r="H14" s="361">
        <v>44.4</v>
      </c>
      <c r="I14" s="361">
        <v>43.82</v>
      </c>
      <c r="AX14" s="361" t="s">
        <v>121</v>
      </c>
      <c r="AY14" s="373">
        <f t="shared" si="1"/>
        <v>36.2438</v>
      </c>
      <c r="BB14" s="373">
        <f>0.5192*H14+12.75</f>
        <v>35.802480000000003</v>
      </c>
      <c r="BC14" s="373">
        <f>0.5192*I14+12.75</f>
        <v>35.501344000000003</v>
      </c>
      <c r="CP14" s="373"/>
      <c r="CQ14" s="373"/>
      <c r="CR14" s="373"/>
      <c r="CS14" s="373"/>
      <c r="CT14" s="373"/>
      <c r="CU14" s="373"/>
      <c r="CV14" s="373"/>
      <c r="CW14" s="373"/>
      <c r="CX14" s="373"/>
      <c r="CY14" s="373"/>
      <c r="CZ14" s="373"/>
      <c r="DA14" s="373"/>
      <c r="DB14" s="373"/>
      <c r="DC14" s="373"/>
      <c r="DD14" s="362"/>
      <c r="DE14" s="373"/>
      <c r="DF14" s="373"/>
      <c r="DG14" s="361"/>
      <c r="DH14" s="361"/>
      <c r="DI14" s="361"/>
      <c r="DJ14" s="361"/>
      <c r="DK14" s="361"/>
      <c r="DL14" s="361"/>
      <c r="EV14" s="244" t="s">
        <v>588</v>
      </c>
      <c r="EW14" s="375">
        <f>SUM(EW4:EW8)</f>
        <v>122.9388</v>
      </c>
      <c r="EX14" s="375">
        <f>SUM(EX4:EX8)</f>
        <v>-122.9388</v>
      </c>
      <c r="EY14" s="375">
        <f t="shared" ref="EY14:GL14" si="50">SUM(EY4:EY8)</f>
        <v>0</v>
      </c>
      <c r="EZ14" s="375">
        <f t="shared" si="50"/>
        <v>143.000688</v>
      </c>
      <c r="FA14" s="375">
        <f>SUM(FA4:FA8)</f>
        <v>-10.576103999999997</v>
      </c>
      <c r="FB14" s="375">
        <f t="shared" si="50"/>
        <v>-0.82033600000000106</v>
      </c>
      <c r="FC14" s="375">
        <f t="shared" si="50"/>
        <v>-2.3623599999999989</v>
      </c>
      <c r="FD14" s="375">
        <f t="shared" si="50"/>
        <v>0.70611199999999741</v>
      </c>
      <c r="FE14" s="375">
        <f t="shared" si="50"/>
        <v>-1.334343999999998</v>
      </c>
      <c r="FF14" s="375">
        <f t="shared" si="50"/>
        <v>12.767128000000003</v>
      </c>
      <c r="FG14" s="375">
        <f t="shared" si="50"/>
        <v>-1.4901040000000023</v>
      </c>
      <c r="FH14" s="375">
        <f t="shared" si="50"/>
        <v>-8.0372160000000044</v>
      </c>
      <c r="FI14" s="375">
        <f t="shared" si="50"/>
        <v>-4.6260719999999971</v>
      </c>
      <c r="FJ14" s="375">
        <f t="shared" si="50"/>
        <v>4.2107119999999973</v>
      </c>
      <c r="FK14" s="375">
        <f t="shared" si="50"/>
        <v>-131.43810400000001</v>
      </c>
      <c r="FL14" s="375">
        <f t="shared" si="50"/>
        <v>0</v>
      </c>
      <c r="FM14" s="375">
        <f t="shared" si="50"/>
        <v>139.02880799999997</v>
      </c>
      <c r="FN14" s="375">
        <f t="shared" si="50"/>
        <v>5.3665564432432511</v>
      </c>
      <c r="FO14" s="375">
        <f t="shared" si="50"/>
        <v>-3.1028444432432423</v>
      </c>
      <c r="FP14" s="375">
        <f t="shared" si="50"/>
        <v>1.4485679999999981</v>
      </c>
      <c r="FQ14" s="375">
        <f t="shared" si="50"/>
        <v>-6.2563600000000079</v>
      </c>
      <c r="FR14" s="375">
        <f t="shared" si="50"/>
        <v>4.8026000000000018</v>
      </c>
      <c r="FS14" s="375">
        <f t="shared" si="50"/>
        <v>-141.287328</v>
      </c>
      <c r="FT14" s="375">
        <f t="shared" si="50"/>
        <v>141.42231999999998</v>
      </c>
      <c r="FU14" s="375" t="e">
        <f t="shared" si="50"/>
        <v>#VALUE!</v>
      </c>
      <c r="FV14" s="375" t="e">
        <f t="shared" si="50"/>
        <v>#VALUE!</v>
      </c>
      <c r="FW14" s="375">
        <f t="shared" si="50"/>
        <v>0</v>
      </c>
      <c r="FX14" s="375">
        <f t="shared" si="50"/>
        <v>133.67746700000001</v>
      </c>
      <c r="FY14" s="375">
        <f t="shared" si="50"/>
        <v>4.9406640000000088</v>
      </c>
      <c r="FZ14" s="375">
        <f t="shared" si="50"/>
        <v>-138.61813100000001</v>
      </c>
      <c r="GA14" s="375">
        <f t="shared" si="50"/>
        <v>128.42048</v>
      </c>
      <c r="GB14" s="375">
        <f t="shared" si="50"/>
        <v>0.27113399999999999</v>
      </c>
      <c r="GC14" s="375">
        <f t="shared" si="50"/>
        <v>0.36653299999999689</v>
      </c>
      <c r="GD14" s="375">
        <f t="shared" si="50"/>
        <v>-1.6067199999999957</v>
      </c>
      <c r="GE14" s="375">
        <f t="shared" si="50"/>
        <v>0.10544099999999901</v>
      </c>
      <c r="GF14" s="375">
        <f t="shared" si="50"/>
        <v>-63.806867999999994</v>
      </c>
      <c r="GG14" s="375">
        <f t="shared" si="50"/>
        <v>58.203432000000006</v>
      </c>
      <c r="GH14" s="375">
        <f t="shared" si="50"/>
        <v>11.658761999999996</v>
      </c>
      <c r="GI14" s="375">
        <f t="shared" si="50"/>
        <v>-3.5147000000002038E-2</v>
      </c>
      <c r="GJ14" s="375">
        <f t="shared" si="50"/>
        <v>2.4853949999999969</v>
      </c>
      <c r="GK14" s="375">
        <f t="shared" si="50"/>
        <v>-1.4209429999999941</v>
      </c>
      <c r="GL14" s="375">
        <f t="shared" si="50"/>
        <v>-2.5305840000000011</v>
      </c>
    </row>
    <row r="15" spans="1:194">
      <c r="D15" s="376" t="s">
        <v>589</v>
      </c>
      <c r="E15" s="361">
        <v>47.26</v>
      </c>
      <c r="H15" s="361">
        <v>47.9</v>
      </c>
      <c r="AX15" s="376" t="s">
        <v>589</v>
      </c>
      <c r="AY15" s="373">
        <f t="shared" si="1"/>
        <v>37.287391999999997</v>
      </c>
      <c r="BB15" s="373">
        <f>0.5192*H15+12.75</f>
        <v>37.619680000000002</v>
      </c>
      <c r="CP15" s="373"/>
      <c r="CQ15" s="373"/>
      <c r="CR15" s="373"/>
      <c r="CS15" s="373">
        <f>AVERAGE(CS4:CS7)</f>
        <v>0.93179641309499694</v>
      </c>
      <c r="CT15" s="373">
        <f>AVERAGE(CT4:CT7)</f>
        <v>0</v>
      </c>
      <c r="CU15" s="373"/>
      <c r="CV15" s="373">
        <f>AVERAGE(CV4:CV8)</f>
        <v>0.87771994301110356</v>
      </c>
      <c r="CW15" s="373" t="e">
        <f t="shared" ref="CW15:DL15" si="51">AVERAGE(CW4:CW8)</f>
        <v>#DIV/0!</v>
      </c>
      <c r="CX15" s="373" t="e">
        <f t="shared" si="51"/>
        <v>#DIV/0!</v>
      </c>
      <c r="CY15" s="373">
        <f>AVERAGE(CY4:CY8)</f>
        <v>1.0153000435768342</v>
      </c>
      <c r="CZ15" s="373">
        <f t="shared" si="51"/>
        <v>0.94590499041890452</v>
      </c>
      <c r="DA15" s="373">
        <f t="shared" si="51"/>
        <v>0.94034629067703646</v>
      </c>
      <c r="DB15" s="373">
        <f t="shared" si="51"/>
        <v>0.92310887085150328</v>
      </c>
      <c r="DC15" s="373">
        <f t="shared" si="51"/>
        <v>0.9280799442110379</v>
      </c>
      <c r="DD15" s="362">
        <f t="shared" si="51"/>
        <v>0.91941774106385699</v>
      </c>
      <c r="DE15" s="373">
        <f t="shared" si="51"/>
        <v>1.0075640949593216</v>
      </c>
      <c r="DF15" s="373">
        <f t="shared" si="51"/>
        <v>0.99722680075404191</v>
      </c>
      <c r="DG15" s="373">
        <f t="shared" si="51"/>
        <v>0.9433489151222314</v>
      </c>
      <c r="DH15" s="373">
        <f t="shared" si="51"/>
        <v>0.91183231068227677</v>
      </c>
      <c r="DI15" s="373">
        <f t="shared" si="51"/>
        <v>0.93820782337819908</v>
      </c>
      <c r="DJ15" s="373" t="e">
        <f t="shared" si="51"/>
        <v>#DIV/0!</v>
      </c>
      <c r="DK15" s="373" t="e">
        <f t="shared" si="51"/>
        <v>#DIV/0!</v>
      </c>
      <c r="DL15" s="373">
        <f t="shared" si="51"/>
        <v>0.99771624987972951</v>
      </c>
      <c r="DM15" s="373">
        <f>AVERAGE(DM4:DM8)</f>
        <v>1.0308979257792217</v>
      </c>
      <c r="DN15" s="373">
        <f t="shared" ref="DN15:EC15" si="52">AVERAGE(DN4:DN8)</f>
        <v>1.0088496808024692</v>
      </c>
      <c r="DO15" s="373">
        <f t="shared" si="52"/>
        <v>1.018422147936926</v>
      </c>
      <c r="DP15" s="373">
        <f t="shared" si="52"/>
        <v>0.97776829849679636</v>
      </c>
      <c r="DQ15" s="373">
        <f t="shared" si="52"/>
        <v>1.0085884685116713</v>
      </c>
      <c r="DR15" s="373" t="e">
        <f t="shared" si="52"/>
        <v>#DIV/0!</v>
      </c>
      <c r="DS15" s="373">
        <f t="shared" si="52"/>
        <v>1.0091084829892436</v>
      </c>
      <c r="DT15" s="373" t="e">
        <f t="shared" si="52"/>
        <v>#DIV/0!</v>
      </c>
      <c r="DU15" s="373" t="e">
        <f t="shared" si="52"/>
        <v>#DIV/0!</v>
      </c>
      <c r="DV15" s="373" t="e">
        <f t="shared" si="52"/>
        <v>#DIV/0!</v>
      </c>
      <c r="DW15" s="373">
        <f t="shared" si="52"/>
        <v>0.9541356534042631</v>
      </c>
      <c r="DX15" s="373">
        <f>AVERAGE(DX4:DX8)</f>
        <v>0.98763464610106266</v>
      </c>
      <c r="DY15" s="373" t="e">
        <f t="shared" si="52"/>
        <v>#DIV/0!</v>
      </c>
      <c r="DZ15" s="373">
        <f t="shared" si="52"/>
        <v>0.91780401626771868</v>
      </c>
      <c r="EA15" s="373">
        <f>AVERAGE(EA4:EA8)</f>
        <v>0.92077097555379195</v>
      </c>
      <c r="EB15" s="373">
        <f>AVERAGE(EB4:EB8)</f>
        <v>0.92274497094171226</v>
      </c>
      <c r="EC15" s="373">
        <f t="shared" si="52"/>
        <v>0.91159511974791396</v>
      </c>
      <c r="ED15" s="373">
        <f>AVERAGE(ED4:ED8)</f>
        <v>0.91206886882407867</v>
      </c>
      <c r="EE15" s="373">
        <f t="shared" ref="EE15:EI15" si="53">AVERAGE(EE4:EE8)</f>
        <v>0.45312343269109895</v>
      </c>
      <c r="EF15" s="373">
        <f t="shared" si="53"/>
        <v>0.87427376072079321</v>
      </c>
      <c r="EG15" s="373">
        <f t="shared" si="53"/>
        <v>0.95579361873788571</v>
      </c>
      <c r="EH15" s="373">
        <f t="shared" si="53"/>
        <v>0.95283367908572403</v>
      </c>
      <c r="EI15" s="373">
        <f t="shared" si="53"/>
        <v>0.96828720641672616</v>
      </c>
      <c r="EJ15" s="373">
        <f>AVERAGE(EJ4:EJ8)</f>
        <v>0.9589187723677336</v>
      </c>
      <c r="EK15" s="373">
        <f>AVERAGE(EK4:EK8)</f>
        <v>0.94249600916409493</v>
      </c>
      <c r="EM15" s="373" t="e">
        <f t="shared" ref="EM15:EP15" si="54">AVERAGE(EM4:EM8)</f>
        <v>#DIV/0!</v>
      </c>
      <c r="EN15" s="373">
        <f t="shared" si="54"/>
        <v>23.184000000000001</v>
      </c>
      <c r="EO15" s="373">
        <f t="shared" si="54"/>
        <v>27.827999999999996</v>
      </c>
      <c r="EP15" s="373">
        <f t="shared" si="54"/>
        <v>27.814</v>
      </c>
      <c r="EQ15" s="362">
        <f>AVERAGE(EQ4:EQ11)</f>
        <v>29.197500000000005</v>
      </c>
      <c r="ER15" s="373">
        <f>AVERAGE(ER4:ER8)</f>
        <v>28.238</v>
      </c>
      <c r="EV15" s="244" t="s">
        <v>590</v>
      </c>
      <c r="EW15" s="375">
        <f>SUM(EW4:EW11)</f>
        <v>210.33627200000001</v>
      </c>
      <c r="EX15" s="375">
        <f t="shared" ref="EX15:GL15" si="55">SUM(EX4:EX11)</f>
        <v>-210.33627200000001</v>
      </c>
      <c r="EY15" s="375">
        <f t="shared" si="55"/>
        <v>0</v>
      </c>
      <c r="EZ15" s="375">
        <f t="shared" si="55"/>
        <v>231.27041599999998</v>
      </c>
      <c r="FA15" s="375">
        <f t="shared" si="55"/>
        <v>-10.664367999999996</v>
      </c>
      <c r="FB15" s="375">
        <f t="shared" si="55"/>
        <v>-9.3456000000003314E-2</v>
      </c>
      <c r="FC15" s="375">
        <f t="shared" si="55"/>
        <v>-2.7465679999999892</v>
      </c>
      <c r="FD15" s="375">
        <f t="shared" si="55"/>
        <v>0.46208799999999073</v>
      </c>
      <c r="FE15" s="375">
        <f t="shared" si="55"/>
        <v>-1.8795040000000007</v>
      </c>
      <c r="FF15" s="375">
        <f t="shared" si="55"/>
        <v>25.025440000000017</v>
      </c>
      <c r="FG15" s="375">
        <f t="shared" si="55"/>
        <v>-3.6863200000000163</v>
      </c>
      <c r="FH15" s="375">
        <f t="shared" si="55"/>
        <v>-9.6155840000000019</v>
      </c>
      <c r="FI15" s="375">
        <f t="shared" si="55"/>
        <v>-4.9791279999999993</v>
      </c>
      <c r="FJ15" s="375">
        <f t="shared" si="55"/>
        <v>3.3851839999999989</v>
      </c>
      <c r="FK15" s="375">
        <f t="shared" si="55"/>
        <v>-226.47820000000002</v>
      </c>
      <c r="FL15" s="375">
        <f t="shared" si="55"/>
        <v>0</v>
      </c>
      <c r="FM15" s="375">
        <f t="shared" si="55"/>
        <v>236.43126399999997</v>
      </c>
      <c r="FN15" s="375">
        <f t="shared" si="55"/>
        <v>5.9221004432432558</v>
      </c>
      <c r="FO15" s="375">
        <f t="shared" si="55"/>
        <v>-4.665636443243244</v>
      </c>
      <c r="FP15" s="375">
        <f t="shared" si="55"/>
        <v>2.3571679999999873</v>
      </c>
      <c r="FQ15" s="375">
        <f t="shared" si="55"/>
        <v>-6.0019520000000028</v>
      </c>
      <c r="FR15" s="375">
        <f t="shared" si="55"/>
        <v>2.808872000000008</v>
      </c>
      <c r="FS15" s="375">
        <f t="shared" si="55"/>
        <v>-236.85181600000004</v>
      </c>
      <c r="FT15" s="375">
        <f t="shared" si="55"/>
        <v>237.11141599999996</v>
      </c>
      <c r="FU15" s="375" t="e">
        <f t="shared" si="55"/>
        <v>#VALUE!</v>
      </c>
      <c r="FV15" s="375" t="e">
        <f t="shared" si="55"/>
        <v>#VALUE!</v>
      </c>
      <c r="FW15" s="375">
        <f t="shared" si="55"/>
        <v>0</v>
      </c>
      <c r="FX15" s="375">
        <f t="shared" si="55"/>
        <v>226.60615700000002</v>
      </c>
      <c r="FY15" s="375">
        <f t="shared" si="55"/>
        <v>5.538163000000015</v>
      </c>
      <c r="FZ15" s="375">
        <f t="shared" si="55"/>
        <v>-232.14431999999999</v>
      </c>
      <c r="GA15" s="375">
        <f t="shared" si="55"/>
        <v>223.20694</v>
      </c>
      <c r="GB15" s="375">
        <f t="shared" si="55"/>
        <v>-0.56737300000000346</v>
      </c>
      <c r="GC15" s="375">
        <f t="shared" si="55"/>
        <v>-0.32636500000000623</v>
      </c>
      <c r="GD15" s="375">
        <f t="shared" si="55"/>
        <v>-2.1791139999999949</v>
      </c>
      <c r="GE15" s="375">
        <f t="shared" si="55"/>
        <v>-0.60251999999999128</v>
      </c>
      <c r="GF15" s="375">
        <f t="shared" si="55"/>
        <v>-117.53156799999999</v>
      </c>
      <c r="GG15" s="375">
        <f t="shared" si="55"/>
        <v>109.71387100000001</v>
      </c>
      <c r="GH15" s="375">
        <f t="shared" si="55"/>
        <v>10.785108000000001</v>
      </c>
      <c r="GI15" s="375">
        <f t="shared" si="55"/>
        <v>-1.8728330000000071</v>
      </c>
      <c r="GJ15" s="375">
        <f t="shared" si="55"/>
        <v>-1.3456280000000014</v>
      </c>
      <c r="GK15" s="375">
        <f t="shared" si="55"/>
        <v>-2.1590299999999978</v>
      </c>
      <c r="GL15" s="375">
        <f t="shared" si="55"/>
        <v>-2.9473270000000014</v>
      </c>
    </row>
    <row r="16" spans="1:194">
      <c r="C16" s="361">
        <f>SUM(C4:C13)</f>
        <v>0</v>
      </c>
      <c r="E16" s="361">
        <f>SUM(E4:E13)</f>
        <v>288.79000000000002</v>
      </c>
      <c r="F16" s="361">
        <f t="shared" ref="F16:AT16" si="56">SUM(F4:F13)</f>
        <v>0</v>
      </c>
      <c r="G16" s="361">
        <f t="shared" si="56"/>
        <v>0</v>
      </c>
      <c r="H16" s="361">
        <f>SUM(H4:H13)</f>
        <v>328.56</v>
      </c>
      <c r="I16" s="361">
        <f>SUM(I4:I13)</f>
        <v>313.98</v>
      </c>
      <c r="J16" s="361">
        <f>SUM(J4:J13)</f>
        <v>307.86999999999995</v>
      </c>
      <c r="K16" s="361">
        <f>SUM(K4:K13)</f>
        <v>305.35999999999996</v>
      </c>
      <c r="L16" s="361">
        <f t="shared" si="56"/>
        <v>303.04000000000002</v>
      </c>
      <c r="M16" s="361">
        <f t="shared" si="56"/>
        <v>300.14999999999998</v>
      </c>
      <c r="N16" s="361">
        <f>SUM(N4:N13)</f>
        <v>351.54</v>
      </c>
      <c r="O16" s="361">
        <f t="shared" si="56"/>
        <v>339.66999999999996</v>
      </c>
      <c r="P16" s="361">
        <f t="shared" si="56"/>
        <v>320.42</v>
      </c>
      <c r="Q16" s="361">
        <f t="shared" si="56"/>
        <v>309.27000000000004</v>
      </c>
      <c r="R16" s="361">
        <f t="shared" si="56"/>
        <v>317.05</v>
      </c>
      <c r="S16" s="361">
        <f t="shared" si="56"/>
        <v>0</v>
      </c>
      <c r="T16" s="361">
        <f t="shared" si="56"/>
        <v>0</v>
      </c>
      <c r="U16" s="361">
        <f>SUM(U4:U13)</f>
        <v>337.58</v>
      </c>
      <c r="V16" s="361">
        <f t="shared" si="56"/>
        <v>349.3162027027027</v>
      </c>
      <c r="W16" s="361">
        <f t="shared" si="56"/>
        <v>339.66</v>
      </c>
      <c r="X16" s="361">
        <f t="shared" si="56"/>
        <v>344.59000000000003</v>
      </c>
      <c r="Y16" s="361">
        <f t="shared" si="56"/>
        <v>333.19</v>
      </c>
      <c r="Z16" s="361">
        <f t="shared" si="56"/>
        <v>338.79</v>
      </c>
      <c r="AA16" s="361">
        <f t="shared" si="56"/>
        <v>0</v>
      </c>
      <c r="AB16" s="361">
        <f t="shared" si="56"/>
        <v>338.43</v>
      </c>
      <c r="AC16" s="361">
        <f t="shared" si="56"/>
        <v>0</v>
      </c>
      <c r="AD16" s="361">
        <f t="shared" si="56"/>
        <v>0</v>
      </c>
      <c r="AE16" s="361">
        <f t="shared" si="56"/>
        <v>0</v>
      </c>
      <c r="AF16" s="361">
        <f t="shared" si="56"/>
        <v>324.08</v>
      </c>
      <c r="AG16" s="361">
        <f t="shared" si="56"/>
        <v>336.33000000000004</v>
      </c>
      <c r="AH16" s="361">
        <f t="shared" si="56"/>
        <v>0</v>
      </c>
      <c r="AI16" s="361">
        <f t="shared" si="56"/>
        <v>319.18000000000006</v>
      </c>
      <c r="AJ16" s="361">
        <f t="shared" si="56"/>
        <v>317.43000000000006</v>
      </c>
      <c r="AK16" s="361">
        <f t="shared" si="56"/>
        <v>314.89000000000004</v>
      </c>
      <c r="AL16" s="361">
        <f t="shared" si="56"/>
        <v>312.74</v>
      </c>
      <c r="AM16" s="361">
        <f t="shared" si="56"/>
        <v>311.2</v>
      </c>
      <c r="AN16" s="361">
        <f t="shared" si="56"/>
        <v>0</v>
      </c>
      <c r="AO16" s="361">
        <f t="shared" si="56"/>
        <v>293.59000000000003</v>
      </c>
      <c r="AP16" s="361">
        <f t="shared" si="56"/>
        <v>320.21000000000004</v>
      </c>
      <c r="AQ16" s="361">
        <f>SUM(AQ4:AQ13)</f>
        <v>317.75999999999993</v>
      </c>
      <c r="AR16" s="361">
        <f t="shared" si="56"/>
        <v>314.37000000000006</v>
      </c>
      <c r="AS16" s="361">
        <f t="shared" si="56"/>
        <v>306.57000000000005</v>
      </c>
      <c r="AT16" s="361">
        <f t="shared" si="56"/>
        <v>295.54999999999995</v>
      </c>
      <c r="AW16" s="373">
        <f>SUM(AW4:AW13)</f>
        <v>0</v>
      </c>
      <c r="AY16" s="361">
        <f>SUM(AY4:AY13)</f>
        <v>277.43976800000002</v>
      </c>
      <c r="AZ16" s="361">
        <f t="shared" ref="AZ16:CN16" si="57">SUM(AZ4:AZ13)</f>
        <v>0</v>
      </c>
      <c r="BA16" s="361">
        <f t="shared" si="57"/>
        <v>0</v>
      </c>
      <c r="BB16" s="361">
        <f>SUM(BB4:BB13)</f>
        <v>298.08835199999999</v>
      </c>
      <c r="BC16" s="361">
        <f t="shared" ref="BC16" si="58">SUM(BC4:BC13)</f>
        <v>290.518416</v>
      </c>
      <c r="BD16" s="361">
        <f>SUM(BD4:BD13)</f>
        <v>287.34610400000003</v>
      </c>
      <c r="BE16" s="361">
        <f t="shared" si="57"/>
        <v>286.042912</v>
      </c>
      <c r="BF16" s="361">
        <f t="shared" si="57"/>
        <v>284.83836799999995</v>
      </c>
      <c r="BG16" s="361">
        <f t="shared" si="57"/>
        <v>283.33787999999998</v>
      </c>
      <c r="BH16" s="373">
        <f>SUM(BH4:BH13)</f>
        <v>310.01956799999999</v>
      </c>
      <c r="BI16" s="373">
        <f>SUM(BI4:BI13)</f>
        <v>303.85666400000002</v>
      </c>
      <c r="BJ16" s="361">
        <f t="shared" si="57"/>
        <v>293.86206400000003</v>
      </c>
      <c r="BK16" s="361">
        <f t="shared" si="57"/>
        <v>288.07298400000002</v>
      </c>
      <c r="BL16" s="361">
        <f t="shared" si="57"/>
        <v>292.11235999999997</v>
      </c>
      <c r="BM16" s="361">
        <f t="shared" si="57"/>
        <v>0</v>
      </c>
      <c r="BN16" s="361">
        <f t="shared" si="57"/>
        <v>0</v>
      </c>
      <c r="BO16" s="361">
        <f t="shared" si="57"/>
        <v>302.77153599999997</v>
      </c>
      <c r="BP16" s="361">
        <f t="shared" si="57"/>
        <v>308.86497244324318</v>
      </c>
      <c r="BQ16" s="361">
        <f t="shared" si="57"/>
        <v>303.851472</v>
      </c>
      <c r="BR16" s="361">
        <f t="shared" si="57"/>
        <v>306.41112799999996</v>
      </c>
      <c r="BS16" s="361">
        <f t="shared" si="57"/>
        <v>300.49224799999996</v>
      </c>
      <c r="BT16" s="361">
        <f t="shared" si="57"/>
        <v>303.39976799999999</v>
      </c>
      <c r="BU16" s="361">
        <f t="shared" si="57"/>
        <v>0</v>
      </c>
      <c r="BV16" s="361">
        <f t="shared" si="57"/>
        <v>303.21285599999999</v>
      </c>
      <c r="BW16" s="361">
        <f t="shared" si="57"/>
        <v>0</v>
      </c>
      <c r="BX16" s="361">
        <f t="shared" si="57"/>
        <v>0</v>
      </c>
      <c r="BY16" s="361">
        <f t="shared" si="57"/>
        <v>0</v>
      </c>
      <c r="BZ16" s="361">
        <f t="shared" si="57"/>
        <v>290.22056800000001</v>
      </c>
      <c r="CA16" s="361">
        <f t="shared" si="57"/>
        <v>296.37129299999998</v>
      </c>
      <c r="CB16" s="361">
        <f t="shared" si="57"/>
        <v>0</v>
      </c>
      <c r="CC16" s="361">
        <f t="shared" si="57"/>
        <v>287.76027800000003</v>
      </c>
      <c r="CD16" s="361">
        <f t="shared" si="57"/>
        <v>286.88160300000004</v>
      </c>
      <c r="CE16" s="361">
        <f t="shared" si="57"/>
        <v>285.606269</v>
      </c>
      <c r="CF16" s="361">
        <f t="shared" si="57"/>
        <v>284.52675399999998</v>
      </c>
      <c r="CG16" s="361">
        <f t="shared" si="57"/>
        <v>283.75351999999998</v>
      </c>
      <c r="CH16" s="373">
        <f>SUM(CH4:CH13)</f>
        <v>127.5</v>
      </c>
      <c r="CI16" s="361">
        <f t="shared" si="57"/>
        <v>274.91153899999995</v>
      </c>
      <c r="CJ16" s="361">
        <f t="shared" si="57"/>
        <v>288.27744100000001</v>
      </c>
      <c r="CK16" s="361">
        <f t="shared" si="57"/>
        <v>287.04729599999996</v>
      </c>
      <c r="CL16" s="361">
        <f t="shared" si="57"/>
        <v>285.34517699999998</v>
      </c>
      <c r="CM16" s="361">
        <f t="shared" si="57"/>
        <v>281.42879699999997</v>
      </c>
      <c r="CN16" s="361">
        <f t="shared" si="57"/>
        <v>275.89565499999998</v>
      </c>
      <c r="CP16" s="373"/>
      <c r="CQ16" s="373"/>
      <c r="CR16" s="373"/>
      <c r="CS16" s="373"/>
      <c r="CT16" s="373"/>
      <c r="CU16" s="373"/>
      <c r="CV16" s="373"/>
      <c r="CW16" s="373"/>
      <c r="CX16" s="373"/>
      <c r="CY16" s="373"/>
      <c r="CZ16" s="373"/>
      <c r="DA16" s="373"/>
      <c r="DB16" s="373"/>
      <c r="DC16" s="373"/>
      <c r="DD16" s="362"/>
      <c r="DE16" s="373"/>
      <c r="DF16" s="373"/>
      <c r="EV16" s="244" t="s">
        <v>591</v>
      </c>
      <c r="EW16" s="375">
        <f>SUM(EW4:EW13)</f>
        <v>277.43976800000002</v>
      </c>
      <c r="EX16" s="375">
        <f t="shared" ref="EX16:GL16" si="59">SUM(EX4:EX13)</f>
        <v>-277.43976800000002</v>
      </c>
      <c r="EY16" s="375">
        <f t="shared" si="59"/>
        <v>0</v>
      </c>
      <c r="EZ16" s="375">
        <f t="shared" si="59"/>
        <v>298.08835199999999</v>
      </c>
      <c r="FA16" s="375">
        <f>SUM(FA4:FA13)</f>
        <v>-7.5699359999999984</v>
      </c>
      <c r="FB16" s="375">
        <f t="shared" si="59"/>
        <v>-3.1723120000000051</v>
      </c>
      <c r="FC16" s="375">
        <f t="shared" si="59"/>
        <v>-1.3031919999999886</v>
      </c>
      <c r="FD16" s="375">
        <f t="shared" si="59"/>
        <v>-1.2045440000000163</v>
      </c>
      <c r="FE16" s="375">
        <f t="shared" si="59"/>
        <v>-1.5004879999999936</v>
      </c>
      <c r="FF16" s="375">
        <f t="shared" si="59"/>
        <v>26.681688000000015</v>
      </c>
      <c r="FG16" s="375">
        <f t="shared" si="59"/>
        <v>-6.1629040000000117</v>
      </c>
      <c r="FH16" s="375">
        <f t="shared" si="59"/>
        <v>-9.9946000000000019</v>
      </c>
      <c r="FI16" s="375">
        <f t="shared" si="59"/>
        <v>-5.789080000000002</v>
      </c>
      <c r="FJ16" s="375">
        <f t="shared" si="59"/>
        <v>4.0393760000000007</v>
      </c>
      <c r="FK16" s="375">
        <f t="shared" si="59"/>
        <v>-292.11235999999997</v>
      </c>
      <c r="FL16" s="375">
        <f t="shared" si="59"/>
        <v>0</v>
      </c>
      <c r="FM16" s="375">
        <f t="shared" si="59"/>
        <v>302.77153599999997</v>
      </c>
      <c r="FN16" s="375">
        <f t="shared" si="59"/>
        <v>6.0934364432432453</v>
      </c>
      <c r="FO16" s="375">
        <f t="shared" si="59"/>
        <v>-5.0135004432432453</v>
      </c>
      <c r="FP16" s="375">
        <f t="shared" si="59"/>
        <v>2.5596559999999968</v>
      </c>
      <c r="FQ16" s="375">
        <f t="shared" si="59"/>
        <v>-5.9188800000000015</v>
      </c>
      <c r="FR16" s="375">
        <f t="shared" si="59"/>
        <v>2.9075200000000123</v>
      </c>
      <c r="FS16" s="375">
        <f t="shared" si="59"/>
        <v>-303.39976799999999</v>
      </c>
      <c r="FT16" s="375">
        <f t="shared" si="59"/>
        <v>303.21285599999999</v>
      </c>
      <c r="FU16" s="375" t="e">
        <f t="shared" si="59"/>
        <v>#VALUE!</v>
      </c>
      <c r="FV16" s="375" t="e">
        <f t="shared" si="59"/>
        <v>#VALUE!</v>
      </c>
      <c r="FW16" s="375">
        <f t="shared" si="59"/>
        <v>0</v>
      </c>
      <c r="FX16" s="375">
        <f t="shared" si="59"/>
        <v>290.22056800000001</v>
      </c>
      <c r="FY16" s="375">
        <f t="shared" si="59"/>
        <v>6.1507250000000155</v>
      </c>
      <c r="FZ16" s="375">
        <f t="shared" si="59"/>
        <v>-296.37129299999998</v>
      </c>
      <c r="GA16" s="375">
        <f t="shared" si="59"/>
        <v>287.76027800000003</v>
      </c>
      <c r="GB16" s="375">
        <f t="shared" si="59"/>
        <v>-0.87867500000000476</v>
      </c>
      <c r="GC16" s="375">
        <f t="shared" si="59"/>
        <v>-1.2753340000000115</v>
      </c>
      <c r="GD16" s="375">
        <f t="shared" si="59"/>
        <v>-1.0795149999999936</v>
      </c>
      <c r="GE16" s="375">
        <f t="shared" si="59"/>
        <v>-0.77323399999999154</v>
      </c>
      <c r="GF16" s="375">
        <f t="shared" si="59"/>
        <v>-156.25351999999998</v>
      </c>
      <c r="GG16" s="375">
        <f t="shared" si="59"/>
        <v>147.411539</v>
      </c>
      <c r="GH16" s="375">
        <f t="shared" si="59"/>
        <v>13.365902000000002</v>
      </c>
      <c r="GI16" s="375">
        <f t="shared" si="59"/>
        <v>-1.2301450000000003</v>
      </c>
      <c r="GJ16" s="375">
        <f t="shared" si="59"/>
        <v>-1.7021190000000068</v>
      </c>
      <c r="GK16" s="375">
        <f t="shared" si="59"/>
        <v>-3.9163800000000037</v>
      </c>
      <c r="GL16" s="375">
        <f t="shared" si="59"/>
        <v>-5.5331419999999945</v>
      </c>
    </row>
    <row r="17" spans="1:194">
      <c r="A17" s="361" t="s">
        <v>592</v>
      </c>
      <c r="CP17" s="373"/>
      <c r="CQ17" s="373"/>
      <c r="CR17" s="373"/>
      <c r="CS17" s="373"/>
      <c r="CT17" s="373"/>
      <c r="CU17" s="373"/>
      <c r="CV17" s="373"/>
      <c r="CW17" s="373"/>
      <c r="CX17" s="373"/>
      <c r="CY17" s="373"/>
      <c r="CZ17" s="373"/>
      <c r="DA17" s="373"/>
      <c r="DB17" s="373"/>
      <c r="DC17" s="373"/>
      <c r="DD17" s="362"/>
      <c r="DE17" s="373"/>
      <c r="DF17" s="373"/>
      <c r="EW17" s="377">
        <f>EW16/(EW3*3)</f>
        <v>14.84428935259497</v>
      </c>
      <c r="EX17" s="377">
        <f>EX16/EX3</f>
        <v>-60.182162255965295</v>
      </c>
      <c r="EY17" s="377">
        <f t="shared" ref="EY17:EZ17" si="60">EY16/EY3</f>
        <v>0</v>
      </c>
      <c r="EZ17" s="377">
        <f t="shared" si="60"/>
        <v>52.759000353982294</v>
      </c>
      <c r="FA17" s="377">
        <f>FA16/FA3</f>
        <v>-1.2533006622516554</v>
      </c>
      <c r="FB17" s="377">
        <f>FB16/FB3</f>
        <v>-0.51582308943089517</v>
      </c>
      <c r="FC17" s="377">
        <f>FC16/FC3</f>
        <v>-0.21829011725292943</v>
      </c>
      <c r="FD17" s="377">
        <f t="shared" ref="FD17:GK17" si="61">FD16/FD3</f>
        <v>-0.19746622950819939</v>
      </c>
      <c r="FE17" s="377">
        <f t="shared" si="61"/>
        <v>-0.27735452865064575</v>
      </c>
      <c r="FF17" s="377">
        <f>FF16/FF3</f>
        <v>4.7476313167259816</v>
      </c>
      <c r="FG17" s="377">
        <f t="shared" si="61"/>
        <v>-0.96597241379310528</v>
      </c>
      <c r="FH17" s="377">
        <f t="shared" si="61"/>
        <v>-1.4895081967213117</v>
      </c>
      <c r="FI17" s="377">
        <f t="shared" si="61"/>
        <v>-0.95215131578947398</v>
      </c>
      <c r="FJ17" s="377">
        <f t="shared" si="61"/>
        <v>0.7187501779359432</v>
      </c>
      <c r="FK17" s="377">
        <f t="shared" si="61"/>
        <v>-48.930043551088772</v>
      </c>
      <c r="FL17" s="377">
        <f t="shared" si="61"/>
        <v>0</v>
      </c>
      <c r="FM17" s="377">
        <f t="shared" si="61"/>
        <v>57.343093939393931</v>
      </c>
      <c r="FN17" s="377">
        <f t="shared" si="61"/>
        <v>1.0900601866266986</v>
      </c>
      <c r="FO17" s="377">
        <f t="shared" si="61"/>
        <v>-0.90824283392087779</v>
      </c>
      <c r="FP17" s="377">
        <f t="shared" si="61"/>
        <v>0.48941797323135688</v>
      </c>
      <c r="FQ17" s="377">
        <f t="shared" si="61"/>
        <v>-1.0015025380710663</v>
      </c>
      <c r="FR17" s="377">
        <f t="shared" si="61"/>
        <v>0.46224483306836445</v>
      </c>
      <c r="FS17" s="377">
        <f t="shared" si="61"/>
        <v>-53.228029473684209</v>
      </c>
      <c r="FT17" s="377">
        <f t="shared" si="61"/>
        <v>60.161280952380949</v>
      </c>
      <c r="FU17" s="377" t="e">
        <f t="shared" si="61"/>
        <v>#VALUE!</v>
      </c>
      <c r="FV17" s="377" t="e">
        <f t="shared" si="61"/>
        <v>#VALUE!</v>
      </c>
      <c r="FW17" s="377">
        <f t="shared" si="61"/>
        <v>0</v>
      </c>
      <c r="FX17" s="377">
        <f t="shared" si="61"/>
        <v>59.228687346938777</v>
      </c>
      <c r="FY17" s="377">
        <f t="shared" si="61"/>
        <v>1.3284503239740855</v>
      </c>
      <c r="FZ17" s="377">
        <f t="shared" si="61"/>
        <v>-62.923841401273883</v>
      </c>
      <c r="GA17" s="377">
        <f t="shared" si="61"/>
        <v>60.075214613778712</v>
      </c>
      <c r="GB17" s="377">
        <f t="shared" si="61"/>
        <v>-0.20871140142517927</v>
      </c>
      <c r="GC17" s="377">
        <f t="shared" si="61"/>
        <v>-0.35133168044077451</v>
      </c>
      <c r="GD17" s="377">
        <f>GD16/GD3</f>
        <v>-0.29414577656675572</v>
      </c>
      <c r="GE17" s="377">
        <f t="shared" si="61"/>
        <v>-0.20401952506596083</v>
      </c>
      <c r="GF17" s="377">
        <f>GF16/GF3/6</f>
        <v>-5.5409049645390063</v>
      </c>
      <c r="GG17" s="377">
        <f t="shared" si="61"/>
        <v>35.606651932367157</v>
      </c>
      <c r="GH17" s="377">
        <f>GH16/GH3</f>
        <v>2.9183192139737995</v>
      </c>
      <c r="GI17" s="377">
        <f t="shared" si="61"/>
        <v>-0.23431333333333337</v>
      </c>
      <c r="GJ17" s="377">
        <f>GJ16/GJ3/3</f>
        <v>-0.11212905138339967</v>
      </c>
      <c r="GK17" s="377">
        <f t="shared" si="61"/>
        <v>-0.83327234042553266</v>
      </c>
      <c r="GL17" s="377">
        <f>GL16/GL3/2</f>
        <v>-0.63893094688221641</v>
      </c>
    </row>
    <row r="18" spans="1:194">
      <c r="A18" s="361" t="s">
        <v>580</v>
      </c>
      <c r="D18" s="361" t="s">
        <v>36</v>
      </c>
      <c r="E18" s="361">
        <v>11.83</v>
      </c>
      <c r="H18" s="361">
        <v>16.829999999999998</v>
      </c>
      <c r="I18" s="361">
        <v>16.73</v>
      </c>
      <c r="J18" s="361">
        <v>16.11</v>
      </c>
      <c r="K18" s="361">
        <v>11.52</v>
      </c>
      <c r="L18" s="361">
        <v>10.71</v>
      </c>
      <c r="M18" s="361">
        <v>10.11</v>
      </c>
      <c r="N18" s="361">
        <v>19.149999999999999</v>
      </c>
      <c r="O18" s="361">
        <v>16.399999999999999</v>
      </c>
      <c r="P18" s="361">
        <v>15.05</v>
      </c>
      <c r="Q18" s="361">
        <v>10.44</v>
      </c>
      <c r="R18" s="361">
        <v>11.56</v>
      </c>
      <c r="U18" s="361">
        <v>21.84</v>
      </c>
      <c r="V18" s="372">
        <v>20.62</v>
      </c>
      <c r="W18" s="361">
        <v>20</v>
      </c>
      <c r="X18" s="361">
        <v>21.37</v>
      </c>
      <c r="Y18" s="361">
        <v>15.07</v>
      </c>
      <c r="Z18" s="361">
        <v>16.37</v>
      </c>
      <c r="AA18" s="372"/>
      <c r="AB18" s="361">
        <v>15.75</v>
      </c>
      <c r="AC18" s="372"/>
      <c r="AD18" s="372"/>
      <c r="AE18" s="372"/>
      <c r="AF18" s="361">
        <v>20.53</v>
      </c>
      <c r="AG18" s="361">
        <v>16.350000000000001</v>
      </c>
      <c r="AH18" s="372"/>
      <c r="AI18" s="361">
        <v>13</v>
      </c>
      <c r="AJ18" s="361">
        <v>12.62</v>
      </c>
      <c r="AK18" s="378">
        <v>13.88</v>
      </c>
      <c r="AL18" s="374">
        <v>11.12</v>
      </c>
      <c r="AM18" s="361">
        <v>12.55</v>
      </c>
      <c r="AO18" s="361">
        <v>10.02</v>
      </c>
      <c r="AP18" s="361">
        <v>26.4</v>
      </c>
      <c r="AQ18" s="361">
        <v>23.64</v>
      </c>
      <c r="AR18" s="361">
        <v>25</v>
      </c>
      <c r="AS18" s="361">
        <v>24.51</v>
      </c>
      <c r="AT18" s="244">
        <v>23.96</v>
      </c>
      <c r="AW18" s="373"/>
      <c r="AX18" s="361" t="s">
        <v>36</v>
      </c>
      <c r="AY18" s="373">
        <f t="shared" ref="AY18:AY28" si="62">0.5192*E18+12.75</f>
        <v>18.892136000000001</v>
      </c>
      <c r="BB18" s="373">
        <f t="shared" ref="BB18:BL27" si="63">0.5192*H18+12.75</f>
        <v>21.488135999999997</v>
      </c>
      <c r="BC18" s="373">
        <f t="shared" si="63"/>
        <v>21.436216000000002</v>
      </c>
      <c r="BD18" s="373">
        <f t="shared" si="63"/>
        <v>21.114311999999998</v>
      </c>
      <c r="BE18" s="373">
        <f t="shared" si="63"/>
        <v>18.731183999999999</v>
      </c>
      <c r="BF18" s="373">
        <f t="shared" si="63"/>
        <v>18.310631999999998</v>
      </c>
      <c r="BG18" s="373">
        <f t="shared" si="63"/>
        <v>17.999112</v>
      </c>
      <c r="BH18" s="373">
        <f t="shared" si="63"/>
        <v>22.692679999999999</v>
      </c>
      <c r="BI18" s="373">
        <f t="shared" si="63"/>
        <v>21.264879999999998</v>
      </c>
      <c r="BJ18" s="373">
        <f t="shared" si="63"/>
        <v>20.563960000000002</v>
      </c>
      <c r="BK18" s="373">
        <f t="shared" si="63"/>
        <v>18.170448</v>
      </c>
      <c r="BL18" s="373">
        <f t="shared" si="63"/>
        <v>18.751951999999999</v>
      </c>
      <c r="BO18" s="373">
        <f t="shared" ref="BO18:BT27" si="64">0.5192*U18+12.75</f>
        <v>24.089328000000002</v>
      </c>
      <c r="BP18" s="373">
        <f t="shared" si="64"/>
        <v>23.455904</v>
      </c>
      <c r="BQ18" s="373">
        <f t="shared" si="64"/>
        <v>23.134</v>
      </c>
      <c r="BR18" s="373">
        <f t="shared" si="64"/>
        <v>23.845303999999999</v>
      </c>
      <c r="BS18" s="373">
        <f t="shared" si="64"/>
        <v>20.574344</v>
      </c>
      <c r="BT18" s="373">
        <f t="shared" si="64"/>
        <v>21.249304000000002</v>
      </c>
      <c r="BU18" s="373"/>
      <c r="BV18" s="373">
        <f t="shared" ref="BV18:BV27" si="65">0.5192*AB18+12.75</f>
        <v>20.927399999999999</v>
      </c>
      <c r="BW18" s="373"/>
      <c r="BX18" s="373"/>
      <c r="BY18" s="373"/>
      <c r="BZ18" s="373">
        <f t="shared" ref="BZ18:CA27" si="66">0.5021*AF18+12.75</f>
        <v>23.058112999999999</v>
      </c>
      <c r="CA18" s="373">
        <f t="shared" si="66"/>
        <v>20.959335000000003</v>
      </c>
      <c r="CB18" s="373"/>
      <c r="CC18" s="373">
        <f t="shared" ref="CC18:CM27" si="67">0.5021*AI18+12.75</f>
        <v>19.2773</v>
      </c>
      <c r="CD18" s="373">
        <f t="shared" si="67"/>
        <v>19.086501999999999</v>
      </c>
      <c r="CE18" s="373">
        <f t="shared" si="67"/>
        <v>19.719148000000001</v>
      </c>
      <c r="CF18" s="373">
        <f t="shared" si="67"/>
        <v>18.333351999999998</v>
      </c>
      <c r="CG18" s="373">
        <f t="shared" si="67"/>
        <v>19.051355000000001</v>
      </c>
      <c r="CH18" s="373">
        <f t="shared" si="67"/>
        <v>12.75</v>
      </c>
      <c r="CI18" s="373">
        <f t="shared" si="67"/>
        <v>17.781041999999999</v>
      </c>
      <c r="CJ18" s="373">
        <f t="shared" si="67"/>
        <v>26.00544</v>
      </c>
      <c r="CK18" s="373">
        <f t="shared" si="67"/>
        <v>24.619644000000001</v>
      </c>
      <c r="CL18" s="373">
        <f t="shared" si="67"/>
        <v>25.302500000000002</v>
      </c>
      <c r="CM18" s="373">
        <f>0.5021*AS18+12.75</f>
        <v>25.056471000000002</v>
      </c>
      <c r="CN18" s="373">
        <f t="shared" ref="CN18:CN27" si="68">0.5021*AT18+12.75</f>
        <v>24.780315999999999</v>
      </c>
      <c r="CO18" s="373"/>
      <c r="CP18" s="373">
        <v>31.762795761569009</v>
      </c>
      <c r="CQ18" s="373">
        <f>CP18*0.8</f>
        <v>25.410236609255207</v>
      </c>
      <c r="CR18" s="373">
        <f>BD18/CQ18</f>
        <v>0.83093724488616139</v>
      </c>
      <c r="CS18" s="373">
        <f>AV18/CP18</f>
        <v>0</v>
      </c>
      <c r="CT18" s="373">
        <f>AW18/CP18</f>
        <v>0</v>
      </c>
      <c r="CU18" s="373"/>
      <c r="CV18" s="373">
        <f>AY18/CP18</f>
        <v>0.59478819628523694</v>
      </c>
      <c r="CW18" s="373"/>
      <c r="CX18" s="373"/>
      <c r="CY18" s="373">
        <f>BB18/CP18</f>
        <v>0.67651903696712035</v>
      </c>
      <c r="CZ18" s="373">
        <f>BC18/CP18</f>
        <v>0.67488442015348282</v>
      </c>
      <c r="DA18" s="373">
        <f>BD18/CP18</f>
        <v>0.66474979590892913</v>
      </c>
      <c r="DB18" s="373">
        <f>BE18/CP18</f>
        <v>0.58972088416296009</v>
      </c>
      <c r="DC18" s="373">
        <f>BF18/CP18</f>
        <v>0.57648048797249496</v>
      </c>
      <c r="DD18" s="362">
        <f>BG18/CP18</f>
        <v>0.56667278709066904</v>
      </c>
      <c r="DE18" s="373">
        <f>BH18/CP18</f>
        <v>0.71444214704351428</v>
      </c>
      <c r="DF18" s="373">
        <f>BI18/CP18</f>
        <v>0.66949018466847832</v>
      </c>
      <c r="DG18" s="373">
        <f>BJ18/CP18</f>
        <v>0.64742285768436991</v>
      </c>
      <c r="DH18" s="373">
        <f>BK18/CP18</f>
        <v>0.57206702257567332</v>
      </c>
      <c r="DI18" s="373">
        <f>BL18/CP18</f>
        <v>0.59037473088841519</v>
      </c>
      <c r="DJ18" s="373"/>
      <c r="DK18" s="373"/>
      <c r="DL18" s="373">
        <f>BO18/CP18</f>
        <v>0.7584133393303677</v>
      </c>
      <c r="DM18" s="373">
        <f>BP18/CP18</f>
        <v>0.73847101420398809</v>
      </c>
      <c r="DN18" s="373">
        <f>BQ18/CP18</f>
        <v>0.7283363899594345</v>
      </c>
      <c r="DO18" s="373">
        <f>BR18/CP18</f>
        <v>0.75073064030627057</v>
      </c>
      <c r="DP18" s="373">
        <f>BS18/CP18</f>
        <v>0.64774978104709746</v>
      </c>
      <c r="DQ18" s="373">
        <f>BT18/CP18</f>
        <v>0.66899979962438716</v>
      </c>
      <c r="DR18" s="373"/>
      <c r="DS18" s="373">
        <f>BV18/CP18</f>
        <v>0.65886517537983358</v>
      </c>
      <c r="DT18" s="373"/>
      <c r="DU18" s="373"/>
      <c r="DV18" s="373"/>
      <c r="DW18" s="373">
        <f>BZ18/CP18</f>
        <v>0.72594721110472493</v>
      </c>
      <c r="DX18" s="373">
        <f>CA18/CP18</f>
        <v>0.65987059695039452</v>
      </c>
      <c r="DY18" s="373"/>
      <c r="DZ18" s="373">
        <f>CC18/CP18</f>
        <v>0.6069144588123544</v>
      </c>
      <c r="EA18" s="373">
        <f>CD18/CP18</f>
        <v>0.60090749388923348</v>
      </c>
      <c r="EB18" s="373">
        <f>CE18/CP18</f>
        <v>0.62082532495010823</v>
      </c>
      <c r="EC18" s="373">
        <f>CF18/CP18</f>
        <v>0.57719579024533485</v>
      </c>
      <c r="ED18" s="373">
        <f>CG18/CP18</f>
        <v>0.59980094771918491</v>
      </c>
      <c r="EE18" s="373">
        <f>CH18/CP18</f>
        <v>0.4014130272319007</v>
      </c>
      <c r="EF18" s="373">
        <f>CI18/CP18</f>
        <v>0.55980720757314273</v>
      </c>
      <c r="EG18" s="373">
        <f>CJ18/CP18</f>
        <v>0.81873901136451444</v>
      </c>
      <c r="EH18" s="373">
        <f>CK18/CP18</f>
        <v>0.77510947665974117</v>
      </c>
      <c r="EI18" s="373">
        <f>CL18/CP18</f>
        <v>0.79660808796354254</v>
      </c>
      <c r="EJ18" s="373">
        <f>CM18/CP18</f>
        <v>0.78886226477320243</v>
      </c>
      <c r="EK18" s="373">
        <f>CN18/CP18</f>
        <v>0.7801679734371062</v>
      </c>
      <c r="EN18" s="361">
        <v>10.02</v>
      </c>
      <c r="EO18" s="361">
        <v>26.4</v>
      </c>
      <c r="EP18" s="361">
        <v>23.64</v>
      </c>
      <c r="EQ18" s="361">
        <v>25</v>
      </c>
      <c r="ER18" s="361">
        <v>24.51</v>
      </c>
      <c r="ES18" s="244">
        <v>23.96</v>
      </c>
      <c r="EW18" s="375">
        <f>AY18-AW18</f>
        <v>18.892136000000001</v>
      </c>
      <c r="EX18" s="375">
        <f>AZ18-AY18</f>
        <v>-18.892136000000001</v>
      </c>
      <c r="EY18" s="244">
        <f>BA18-AZ18</f>
        <v>0</v>
      </c>
      <c r="EZ18" s="375">
        <f>BB18-BA18</f>
        <v>21.488135999999997</v>
      </c>
      <c r="FA18" s="375">
        <f>BC18-BB18</f>
        <v>-5.1919999999995525E-2</v>
      </c>
      <c r="FB18" s="375">
        <f>BD18-BC18</f>
        <v>-0.32190400000000352</v>
      </c>
      <c r="FC18" s="375">
        <f t="shared" ref="FC18:FR27" si="69">BE18-BD18</f>
        <v>-2.3831279999999992</v>
      </c>
      <c r="FD18" s="375">
        <f t="shared" si="69"/>
        <v>-0.4205520000000007</v>
      </c>
      <c r="FE18" s="375">
        <f t="shared" si="69"/>
        <v>-0.31151999999999802</v>
      </c>
      <c r="FF18" s="375">
        <f t="shared" si="69"/>
        <v>4.6935679999999991</v>
      </c>
      <c r="FG18" s="375">
        <f t="shared" si="69"/>
        <v>-1.4278000000000013</v>
      </c>
      <c r="FH18" s="375">
        <f t="shared" si="69"/>
        <v>-0.70091999999999643</v>
      </c>
      <c r="FI18" s="375">
        <f t="shared" si="69"/>
        <v>-2.3935120000000012</v>
      </c>
      <c r="FJ18" s="375">
        <f t="shared" si="69"/>
        <v>0.58150399999999891</v>
      </c>
      <c r="FK18" s="375">
        <f t="shared" si="69"/>
        <v>-18.751951999999999</v>
      </c>
      <c r="FL18" s="375">
        <f t="shared" si="69"/>
        <v>0</v>
      </c>
      <c r="FM18" s="375">
        <f t="shared" si="69"/>
        <v>24.089328000000002</v>
      </c>
      <c r="FN18" s="375">
        <f t="shared" si="69"/>
        <v>-0.63342400000000154</v>
      </c>
      <c r="FO18" s="375">
        <f t="shared" si="69"/>
        <v>-0.32190399999999997</v>
      </c>
      <c r="FP18" s="375">
        <f t="shared" si="69"/>
        <v>0.71130399999999838</v>
      </c>
      <c r="FQ18" s="375">
        <f t="shared" si="69"/>
        <v>-3.2709599999999988</v>
      </c>
      <c r="FR18" s="375">
        <f t="shared" si="69"/>
        <v>0.67496000000000222</v>
      </c>
      <c r="FS18" s="375">
        <f t="shared" ref="FS18:GH27" si="70">BU18-BT18</f>
        <v>-21.249304000000002</v>
      </c>
      <c r="FT18" s="375">
        <f t="shared" si="70"/>
        <v>20.927399999999999</v>
      </c>
      <c r="FU18" s="375">
        <f t="shared" si="70"/>
        <v>-20.927399999999999</v>
      </c>
      <c r="FV18" s="375">
        <f t="shared" si="70"/>
        <v>0</v>
      </c>
      <c r="FW18" s="375">
        <f t="shared" si="70"/>
        <v>0</v>
      </c>
      <c r="FX18" s="375">
        <f t="shared" si="70"/>
        <v>23.058112999999999</v>
      </c>
      <c r="FY18" s="375">
        <f t="shared" si="70"/>
        <v>-2.0987779999999958</v>
      </c>
      <c r="FZ18" s="375">
        <f t="shared" si="70"/>
        <v>-20.959335000000003</v>
      </c>
      <c r="GA18" s="375">
        <f t="shared" si="70"/>
        <v>19.2773</v>
      </c>
      <c r="GB18" s="375">
        <f t="shared" si="70"/>
        <v>-0.19079800000000091</v>
      </c>
      <c r="GC18" s="375">
        <f t="shared" si="70"/>
        <v>0.63264600000000115</v>
      </c>
      <c r="GD18" s="375">
        <f t="shared" si="70"/>
        <v>-1.3857960000000027</v>
      </c>
      <c r="GE18" s="375">
        <f t="shared" si="70"/>
        <v>0.71800300000000306</v>
      </c>
      <c r="GF18" s="375">
        <f t="shared" si="70"/>
        <v>-6.3013550000000009</v>
      </c>
      <c r="GG18" s="375">
        <f t="shared" si="70"/>
        <v>5.0310419999999993</v>
      </c>
      <c r="GH18" s="375">
        <f t="shared" si="70"/>
        <v>8.2243980000000008</v>
      </c>
      <c r="GI18" s="375">
        <f t="shared" ref="GI18:GL27" si="71">CK18-CJ18</f>
        <v>-1.3857959999999991</v>
      </c>
      <c r="GJ18" s="375">
        <f>CL18-CK18</f>
        <v>0.68285600000000102</v>
      </c>
      <c r="GK18" s="375">
        <f>CM18-CL18</f>
        <v>-0.24602900000000005</v>
      </c>
      <c r="GL18" s="375">
        <f>CN18-CM18</f>
        <v>-0.27615500000000281</v>
      </c>
    </row>
    <row r="19" spans="1:194">
      <c r="A19" s="361" t="s">
        <v>582</v>
      </c>
      <c r="D19" s="376" t="s">
        <v>364</v>
      </c>
      <c r="E19" s="361">
        <v>20.7</v>
      </c>
      <c r="H19" s="361">
        <v>29.29</v>
      </c>
      <c r="I19" s="361">
        <v>30.01</v>
      </c>
      <c r="J19" s="361">
        <v>26.99</v>
      </c>
      <c r="K19" s="361">
        <v>24.78</v>
      </c>
      <c r="L19" s="361">
        <v>24.11</v>
      </c>
      <c r="M19" s="361">
        <v>22.14</v>
      </c>
      <c r="N19" s="361">
        <v>30.02</v>
      </c>
      <c r="O19" s="361">
        <v>28.47</v>
      </c>
      <c r="P19" s="361">
        <v>25.77</v>
      </c>
      <c r="Q19" s="361">
        <v>23.46</v>
      </c>
      <c r="R19" s="361">
        <v>22.29</v>
      </c>
      <c r="U19" s="361">
        <v>31.27</v>
      </c>
      <c r="V19" s="372">
        <v>30.13</v>
      </c>
      <c r="W19" s="361">
        <v>28.1</v>
      </c>
      <c r="X19" s="361">
        <v>29.6</v>
      </c>
      <c r="Y19" s="361">
        <v>26.57</v>
      </c>
      <c r="Z19" s="361">
        <v>28.07</v>
      </c>
      <c r="AA19" s="372"/>
      <c r="AB19" s="361">
        <v>26.62</v>
      </c>
      <c r="AC19" s="372"/>
      <c r="AD19" s="372"/>
      <c r="AE19" s="372"/>
      <c r="AF19" s="361">
        <v>29.92</v>
      </c>
      <c r="AG19" s="361">
        <v>28.59</v>
      </c>
      <c r="AH19" s="372"/>
      <c r="AI19" s="361">
        <v>26.31</v>
      </c>
      <c r="AJ19" s="361">
        <v>24.98</v>
      </c>
      <c r="AK19" s="378">
        <v>26.43</v>
      </c>
      <c r="AL19" s="374">
        <v>22.79</v>
      </c>
      <c r="AM19" s="361">
        <v>26.35</v>
      </c>
      <c r="AO19" s="361">
        <v>24.8</v>
      </c>
      <c r="AP19" s="361">
        <v>30.8</v>
      </c>
      <c r="AQ19" s="361">
        <v>29.48</v>
      </c>
      <c r="AR19" s="361">
        <v>27.25</v>
      </c>
      <c r="AS19" s="361">
        <v>28.96</v>
      </c>
      <c r="AT19" s="244">
        <v>27.73</v>
      </c>
      <c r="AW19" s="373"/>
      <c r="AX19" s="376" t="s">
        <v>364</v>
      </c>
      <c r="AY19" s="373">
        <f t="shared" si="62"/>
        <v>23.497439999999997</v>
      </c>
      <c r="BB19" s="373">
        <f t="shared" si="63"/>
        <v>27.957367999999999</v>
      </c>
      <c r="BC19" s="373">
        <f t="shared" si="63"/>
        <v>28.331192000000001</v>
      </c>
      <c r="BD19" s="373">
        <f t="shared" si="63"/>
        <v>26.763207999999999</v>
      </c>
      <c r="BE19" s="373">
        <f t="shared" si="63"/>
        <v>25.615776</v>
      </c>
      <c r="BF19" s="373">
        <f t="shared" si="63"/>
        <v>25.267911999999999</v>
      </c>
      <c r="BG19" s="373">
        <f t="shared" si="63"/>
        <v>24.245088000000003</v>
      </c>
      <c r="BH19" s="373">
        <f t="shared" si="63"/>
        <v>28.336383999999999</v>
      </c>
      <c r="BI19" s="373">
        <f t="shared" si="63"/>
        <v>27.531624000000001</v>
      </c>
      <c r="BJ19" s="373">
        <f t="shared" si="63"/>
        <v>26.129784000000001</v>
      </c>
      <c r="BK19" s="373">
        <f t="shared" si="63"/>
        <v>24.930432</v>
      </c>
      <c r="BL19" s="373">
        <f t="shared" si="63"/>
        <v>24.322967999999999</v>
      </c>
      <c r="BO19" s="373">
        <f t="shared" si="64"/>
        <v>28.985384</v>
      </c>
      <c r="BP19" s="373">
        <f t="shared" si="64"/>
        <v>28.393495999999999</v>
      </c>
      <c r="BQ19" s="373">
        <f t="shared" si="64"/>
        <v>27.33952</v>
      </c>
      <c r="BR19" s="373">
        <f t="shared" si="64"/>
        <v>28.118320000000001</v>
      </c>
      <c r="BS19" s="373">
        <f t="shared" si="64"/>
        <v>26.545144000000001</v>
      </c>
      <c r="BT19" s="373">
        <f t="shared" si="64"/>
        <v>27.323943999999997</v>
      </c>
      <c r="BU19" s="373"/>
      <c r="BV19" s="373">
        <f t="shared" si="65"/>
        <v>26.571103999999998</v>
      </c>
      <c r="BW19" s="373"/>
      <c r="BX19" s="373"/>
      <c r="BY19" s="373"/>
      <c r="BZ19" s="373">
        <f t="shared" si="66"/>
        <v>27.772832000000001</v>
      </c>
      <c r="CA19" s="373">
        <f t="shared" si="66"/>
        <v>27.105038999999998</v>
      </c>
      <c r="CB19" s="373"/>
      <c r="CC19" s="373">
        <f t="shared" si="67"/>
        <v>25.960251</v>
      </c>
      <c r="CD19" s="373">
        <f t="shared" si="67"/>
        <v>25.292458</v>
      </c>
      <c r="CE19" s="373">
        <f t="shared" si="67"/>
        <v>26.020502999999998</v>
      </c>
      <c r="CF19" s="373">
        <f t="shared" si="67"/>
        <v>24.192858999999999</v>
      </c>
      <c r="CG19" s="373">
        <f t="shared" si="67"/>
        <v>25.980335</v>
      </c>
      <c r="CH19" s="373">
        <f t="shared" si="67"/>
        <v>12.75</v>
      </c>
      <c r="CI19" s="373">
        <f t="shared" si="67"/>
        <v>25.202080000000002</v>
      </c>
      <c r="CJ19" s="373">
        <f t="shared" si="67"/>
        <v>28.214680000000001</v>
      </c>
      <c r="CK19" s="373">
        <f t="shared" si="67"/>
        <v>27.551907999999997</v>
      </c>
      <c r="CL19" s="373">
        <f t="shared" si="67"/>
        <v>26.432224999999999</v>
      </c>
      <c r="CM19" s="373">
        <f t="shared" si="67"/>
        <v>27.290816</v>
      </c>
      <c r="CN19" s="373">
        <f t="shared" si="68"/>
        <v>26.673233</v>
      </c>
      <c r="CO19" s="373"/>
      <c r="CP19" s="373">
        <v>26.892029893368669</v>
      </c>
      <c r="CQ19" s="373">
        <f t="shared" ref="CQ19:CQ27" si="72">CP19*0.8</f>
        <v>21.513623914694936</v>
      </c>
      <c r="CR19" s="373">
        <f t="shared" ref="CR19:CR27" si="73">BD19/CQ19</f>
        <v>1.2440120783983455</v>
      </c>
      <c r="CS19" s="373">
        <f t="shared" ref="CS19:CS27" si="74">AV19/CP19</f>
        <v>0</v>
      </c>
      <c r="CT19" s="373">
        <f t="shared" ref="CT19:CT27" si="75">AW19/CP19</f>
        <v>0</v>
      </c>
      <c r="CU19" s="373"/>
      <c r="CV19" s="373">
        <f t="shared" ref="CV19:CV27" si="76">AY19/CP19</f>
        <v>0.87376966681842982</v>
      </c>
      <c r="CW19" s="373"/>
      <c r="CX19" s="373"/>
      <c r="CY19" s="373">
        <f t="shared" ref="CY19:CY27" si="77">BB19/CP19</f>
        <v>1.0396153845899909</v>
      </c>
      <c r="CZ19" s="373">
        <f t="shared" ref="CZ19:CZ27" si="78">BC19/CP19</f>
        <v>1.0535163062192718</v>
      </c>
      <c r="DA19" s="373">
        <f t="shared" ref="DA19:DA27" si="79">BD19/CP19</f>
        <v>0.9952096627186765</v>
      </c>
      <c r="DB19" s="373">
        <f t="shared" ref="DB19:DB27" si="80">BE19/CP19</f>
        <v>0.95254155605102231</v>
      </c>
      <c r="DC19" s="373">
        <f t="shared" ref="DC19:DC27" si="81">BF19/CP19</f>
        <v>0.93960597620155251</v>
      </c>
      <c r="DD19" s="362">
        <f t="shared" ref="DD19:DD27" si="82">BG19/CP19</f>
        <v>0.9015715100769921</v>
      </c>
      <c r="DE19" s="373">
        <f t="shared" ref="DE19:DE27" si="83">BH19/CP19</f>
        <v>1.0537093745752342</v>
      </c>
      <c r="DF19" s="373">
        <f t="shared" ref="DF19:DF27" si="84">BI19/CP19</f>
        <v>1.0237837794010876</v>
      </c>
      <c r="DG19" s="373">
        <f t="shared" ref="DG19:DG27" si="85">BJ19/CP19</f>
        <v>0.97165532329128379</v>
      </c>
      <c r="DH19" s="373">
        <f t="shared" ref="DH19:DH27" si="86">BK19/CP19</f>
        <v>0.92705653306400715</v>
      </c>
      <c r="DI19" s="373">
        <f t="shared" ref="DI19:DI27" si="87">BL19/CP19</f>
        <v>0.90446753541642544</v>
      </c>
      <c r="DJ19" s="373"/>
      <c r="DK19" s="373"/>
      <c r="DL19" s="373">
        <f t="shared" ref="DL19:DL27" si="88">BO19/CP19</f>
        <v>1.0778429190705137</v>
      </c>
      <c r="DM19" s="373">
        <f t="shared" ref="DM19:DM27" si="89">BP19/CP19</f>
        <v>1.0558331264908187</v>
      </c>
      <c r="DN19" s="373">
        <f t="shared" ref="DN19:DN27" si="90">BQ19/CP19</f>
        <v>1.0166402502304848</v>
      </c>
      <c r="DO19" s="373">
        <f t="shared" ref="DO19:DO27" si="91">BR19/CP19</f>
        <v>1.0456005036248202</v>
      </c>
      <c r="DP19" s="373">
        <f t="shared" ref="DP19:DP27" si="92">BS19/CP19</f>
        <v>0.9871007917682626</v>
      </c>
      <c r="DQ19" s="373">
        <f t="shared" ref="DQ19:DQ27" si="93">BT19/CP19</f>
        <v>1.016061045162598</v>
      </c>
      <c r="DR19" s="373"/>
      <c r="DS19" s="373">
        <f t="shared" ref="DS19:DS27" si="94">BV19/CP19</f>
        <v>0.98806613354807371</v>
      </c>
      <c r="DT19" s="373"/>
      <c r="DU19" s="373"/>
      <c r="DV19" s="373"/>
      <c r="DW19" s="373">
        <f t="shared" ref="DW19:DW27" si="95">BZ19/CP19</f>
        <v>1.0327532770907908</v>
      </c>
      <c r="DX19" s="373">
        <f t="shared" ref="DX19:DX27" si="96">CA19/CP19</f>
        <v>1.007920901005835</v>
      </c>
      <c r="DY19" s="373"/>
      <c r="DZ19" s="373">
        <f t="shared" ref="DZ19:DZ27" si="97">CC19/CP19</f>
        <v>0.96535111343162538</v>
      </c>
      <c r="EA19" s="373">
        <f t="shared" ref="EA19:EA27" si="98">CD19/CP19</f>
        <v>0.9405187373466698</v>
      </c>
      <c r="EB19" s="373">
        <f t="shared" ref="EB19:EB27" si="99">CE19/CP19</f>
        <v>0.96759162856711012</v>
      </c>
      <c r="EC19" s="373">
        <f t="shared" ref="EC19:EC27" si="100">CF19/CP19</f>
        <v>0.8996293361240737</v>
      </c>
      <c r="ED19" s="373">
        <f t="shared" ref="ED19:ED27" si="101">CG19/CP19</f>
        <v>0.96609795181012037</v>
      </c>
      <c r="EE19" s="373">
        <f t="shared" ref="EE19:EE27" si="102">CH19/CP19</f>
        <v>0.47411816997660094</v>
      </c>
      <c r="EF19" s="373">
        <f t="shared" ref="EF19:EF27" si="103">CI19/CP19</f>
        <v>0.93715796464344281</v>
      </c>
      <c r="EG19" s="373">
        <f t="shared" ref="EG19:EG27" si="104">CJ19/CP19</f>
        <v>1.0491837214176787</v>
      </c>
      <c r="EH19" s="373">
        <f t="shared" ref="EH19:EH27" si="105">CK19/CP19</f>
        <v>1.0245380549273466</v>
      </c>
      <c r="EI19" s="373">
        <f t="shared" ref="EI19:EI27" si="106">CL19/CP19</f>
        <v>0.98290181532625565</v>
      </c>
      <c r="EJ19" s="373">
        <f t="shared" ref="EJ19:EJ27" si="107">CM19/CP19</f>
        <v>1.0148291560069129</v>
      </c>
      <c r="EK19" s="373">
        <f t="shared" ref="EK19:EK27" si="108">CN19/CP19</f>
        <v>0.99186387586819458</v>
      </c>
      <c r="EN19" s="361">
        <v>24.8</v>
      </c>
      <c r="EO19" s="361">
        <v>30.8</v>
      </c>
      <c r="EP19" s="361">
        <v>29.48</v>
      </c>
      <c r="EQ19" s="361">
        <v>27.25</v>
      </c>
      <c r="ER19" s="361">
        <v>28.96</v>
      </c>
      <c r="ES19" s="244">
        <v>27.73</v>
      </c>
      <c r="EW19" s="375">
        <f t="shared" ref="EW19:EW25" si="109">AY19-AW19</f>
        <v>23.497439999999997</v>
      </c>
      <c r="EX19" s="375">
        <f t="shared" ref="EX19:FB27" si="110">AZ19-AY19</f>
        <v>-23.497439999999997</v>
      </c>
      <c r="EY19" s="244">
        <f t="shared" si="110"/>
        <v>0</v>
      </c>
      <c r="EZ19" s="375">
        <f t="shared" si="110"/>
        <v>27.957367999999999</v>
      </c>
      <c r="FA19" s="375">
        <f t="shared" si="110"/>
        <v>0.3738240000000026</v>
      </c>
      <c r="FB19" s="375">
        <f t="shared" si="110"/>
        <v>-1.5679840000000027</v>
      </c>
      <c r="FC19" s="375">
        <f t="shared" si="69"/>
        <v>-1.1474319999999985</v>
      </c>
      <c r="FD19" s="375">
        <f t="shared" si="69"/>
        <v>-0.34786400000000128</v>
      </c>
      <c r="FE19" s="375">
        <f t="shared" si="69"/>
        <v>-1.0228239999999964</v>
      </c>
      <c r="FF19" s="375">
        <f t="shared" si="69"/>
        <v>4.0912959999999963</v>
      </c>
      <c r="FG19" s="375">
        <f t="shared" si="69"/>
        <v>-0.80475999999999814</v>
      </c>
      <c r="FH19" s="375">
        <f t="shared" si="69"/>
        <v>-1.40184</v>
      </c>
      <c r="FI19" s="375">
        <f t="shared" si="69"/>
        <v>-1.1993520000000011</v>
      </c>
      <c r="FJ19" s="375">
        <f t="shared" si="69"/>
        <v>-0.60746400000000023</v>
      </c>
      <c r="FK19" s="375">
        <f t="shared" si="69"/>
        <v>-24.322967999999999</v>
      </c>
      <c r="FL19" s="375">
        <f t="shared" si="69"/>
        <v>0</v>
      </c>
      <c r="FM19" s="375">
        <f t="shared" si="69"/>
        <v>28.985384</v>
      </c>
      <c r="FN19" s="375">
        <f t="shared" si="69"/>
        <v>-0.59188800000000086</v>
      </c>
      <c r="FO19" s="375">
        <f t="shared" si="69"/>
        <v>-1.0539759999999987</v>
      </c>
      <c r="FP19" s="375">
        <f t="shared" si="69"/>
        <v>0.77880000000000038</v>
      </c>
      <c r="FQ19" s="375">
        <f t="shared" si="69"/>
        <v>-1.5731760000000001</v>
      </c>
      <c r="FR19" s="375">
        <f t="shared" si="69"/>
        <v>0.77879999999999683</v>
      </c>
      <c r="FS19" s="375">
        <f t="shared" si="70"/>
        <v>-27.323943999999997</v>
      </c>
      <c r="FT19" s="375">
        <f t="shared" si="70"/>
        <v>26.571103999999998</v>
      </c>
      <c r="FU19" s="375">
        <f t="shared" si="70"/>
        <v>-26.571103999999998</v>
      </c>
      <c r="FV19" s="375">
        <f t="shared" si="70"/>
        <v>0</v>
      </c>
      <c r="FW19" s="375">
        <f t="shared" si="70"/>
        <v>0</v>
      </c>
      <c r="FX19" s="375">
        <f t="shared" si="70"/>
        <v>27.772832000000001</v>
      </c>
      <c r="FY19" s="375">
        <f t="shared" si="70"/>
        <v>-0.66779300000000319</v>
      </c>
      <c r="FZ19" s="375">
        <f t="shared" si="70"/>
        <v>-27.105038999999998</v>
      </c>
      <c r="GA19" s="375">
        <f t="shared" si="70"/>
        <v>25.960251</v>
      </c>
      <c r="GB19" s="375">
        <f t="shared" si="70"/>
        <v>-0.66779299999999964</v>
      </c>
      <c r="GC19" s="375">
        <f t="shared" si="70"/>
        <v>0.72804499999999805</v>
      </c>
      <c r="GD19" s="375">
        <f t="shared" si="70"/>
        <v>-1.8276439999999994</v>
      </c>
      <c r="GE19" s="375">
        <f t="shared" si="70"/>
        <v>1.7874760000000016</v>
      </c>
      <c r="GF19" s="375">
        <f t="shared" si="70"/>
        <v>-13.230335</v>
      </c>
      <c r="GG19" s="375">
        <f t="shared" si="70"/>
        <v>12.452080000000002</v>
      </c>
      <c r="GH19" s="375">
        <f t="shared" si="70"/>
        <v>3.0125999999999991</v>
      </c>
      <c r="GI19" s="375">
        <f t="shared" si="71"/>
        <v>-0.66277200000000391</v>
      </c>
      <c r="GJ19" s="375">
        <f t="shared" si="71"/>
        <v>-1.1196829999999984</v>
      </c>
      <c r="GK19" s="375">
        <f t="shared" si="71"/>
        <v>0.85859100000000055</v>
      </c>
      <c r="GL19" s="375">
        <f t="shared" si="71"/>
        <v>-0.61758299999999977</v>
      </c>
    </row>
    <row r="20" spans="1:194">
      <c r="A20" s="361" t="s">
        <v>583</v>
      </c>
      <c r="D20" s="361" t="s">
        <v>37</v>
      </c>
      <c r="E20" s="361">
        <v>22.74</v>
      </c>
      <c r="H20" s="361">
        <v>29.55</v>
      </c>
      <c r="I20" s="361">
        <v>28.33</v>
      </c>
      <c r="J20" s="361">
        <v>28.08</v>
      </c>
      <c r="K20" s="361">
        <v>26.77</v>
      </c>
      <c r="L20" s="361">
        <v>26.58</v>
      </c>
      <c r="M20" s="361">
        <v>26.18</v>
      </c>
      <c r="N20" s="361">
        <v>29.93</v>
      </c>
      <c r="O20" s="361">
        <v>29.63</v>
      </c>
      <c r="P20" s="361">
        <v>28.22</v>
      </c>
      <c r="Q20" s="361">
        <v>27.16</v>
      </c>
      <c r="R20" s="361">
        <v>27.08</v>
      </c>
      <c r="U20" s="361">
        <v>31.15</v>
      </c>
      <c r="V20" s="372">
        <v>31.5</v>
      </c>
      <c r="W20" s="361">
        <v>30.01</v>
      </c>
      <c r="X20" s="361">
        <v>30.61</v>
      </c>
      <c r="Y20" s="361">
        <v>29.54</v>
      </c>
      <c r="Z20" s="361">
        <v>29.94</v>
      </c>
      <c r="AA20" s="372"/>
      <c r="AB20" s="361">
        <v>29.29</v>
      </c>
      <c r="AC20" s="372"/>
      <c r="AD20" s="372"/>
      <c r="AE20" s="372"/>
      <c r="AF20" s="361">
        <v>31.15</v>
      </c>
      <c r="AG20" s="361">
        <v>30.11</v>
      </c>
      <c r="AH20" s="372"/>
      <c r="AI20" s="361">
        <v>29.34</v>
      </c>
      <c r="AJ20" s="361">
        <v>29.93</v>
      </c>
      <c r="AK20" s="378">
        <v>29.43</v>
      </c>
      <c r="AL20" s="374">
        <v>28.75</v>
      </c>
      <c r="AM20" s="361">
        <v>29.48</v>
      </c>
      <c r="AO20" s="361">
        <v>28.58</v>
      </c>
      <c r="AP20" s="361">
        <v>30.33</v>
      </c>
      <c r="AQ20" s="361">
        <v>29.95</v>
      </c>
      <c r="AR20" s="361">
        <v>28.68</v>
      </c>
      <c r="AS20" s="361">
        <v>30.44</v>
      </c>
      <c r="AT20" s="244">
        <v>28.64</v>
      </c>
      <c r="AW20" s="373"/>
      <c r="AX20" s="361" t="s">
        <v>37</v>
      </c>
      <c r="AY20" s="373">
        <f t="shared" si="62"/>
        <v>24.556607999999997</v>
      </c>
      <c r="BB20" s="373">
        <f t="shared" si="63"/>
        <v>28.092359999999999</v>
      </c>
      <c r="BC20" s="373">
        <f t="shared" si="63"/>
        <v>27.458936000000001</v>
      </c>
      <c r="BD20" s="373">
        <f t="shared" si="63"/>
        <v>27.329135999999998</v>
      </c>
      <c r="BE20" s="373">
        <f t="shared" si="63"/>
        <v>26.648983999999999</v>
      </c>
      <c r="BF20" s="373">
        <f t="shared" si="63"/>
        <v>26.550336000000001</v>
      </c>
      <c r="BG20" s="373">
        <f t="shared" si="63"/>
        <v>26.342655999999998</v>
      </c>
      <c r="BH20" s="373">
        <f t="shared" si="63"/>
        <v>28.289656000000001</v>
      </c>
      <c r="BI20" s="373">
        <f t="shared" si="63"/>
        <v>28.133896</v>
      </c>
      <c r="BJ20" s="373">
        <f t="shared" si="63"/>
        <v>27.401823999999998</v>
      </c>
      <c r="BK20" s="373">
        <f t="shared" si="63"/>
        <v>26.851472000000001</v>
      </c>
      <c r="BL20" s="373">
        <f t="shared" si="63"/>
        <v>26.809936</v>
      </c>
      <c r="BO20" s="373">
        <f t="shared" si="64"/>
        <v>28.923079999999999</v>
      </c>
      <c r="BP20" s="373">
        <f t="shared" si="64"/>
        <v>29.104800000000001</v>
      </c>
      <c r="BQ20" s="373">
        <f t="shared" si="64"/>
        <v>28.331192000000001</v>
      </c>
      <c r="BR20" s="373">
        <f t="shared" si="64"/>
        <v>28.642712</v>
      </c>
      <c r="BS20" s="373">
        <f t="shared" si="64"/>
        <v>28.087167999999998</v>
      </c>
      <c r="BT20" s="373">
        <f t="shared" si="64"/>
        <v>28.294848000000002</v>
      </c>
      <c r="BU20" s="373"/>
      <c r="BV20" s="373">
        <f t="shared" si="65"/>
        <v>27.957367999999999</v>
      </c>
      <c r="BW20" s="373"/>
      <c r="BX20" s="373"/>
      <c r="BY20" s="373"/>
      <c r="BZ20" s="373">
        <f t="shared" si="66"/>
        <v>28.390414999999997</v>
      </c>
      <c r="CA20" s="373">
        <f t="shared" si="66"/>
        <v>27.868231000000002</v>
      </c>
      <c r="CB20" s="373"/>
      <c r="CC20" s="373">
        <f t="shared" si="67"/>
        <v>27.481614</v>
      </c>
      <c r="CD20" s="373">
        <f t="shared" si="67"/>
        <v>27.777853</v>
      </c>
      <c r="CE20" s="373">
        <f t="shared" si="67"/>
        <v>27.526803000000001</v>
      </c>
      <c r="CF20" s="373">
        <f t="shared" si="67"/>
        <v>27.185375000000001</v>
      </c>
      <c r="CG20" s="373">
        <f t="shared" si="67"/>
        <v>27.551907999999997</v>
      </c>
      <c r="CH20" s="373">
        <f t="shared" si="67"/>
        <v>12.75</v>
      </c>
      <c r="CI20" s="373">
        <f t="shared" si="67"/>
        <v>27.100017999999999</v>
      </c>
      <c r="CJ20" s="373">
        <f t="shared" si="67"/>
        <v>27.978693</v>
      </c>
      <c r="CK20" s="373">
        <f t="shared" si="67"/>
        <v>27.787894999999999</v>
      </c>
      <c r="CL20" s="373">
        <f t="shared" si="67"/>
        <v>27.150227999999998</v>
      </c>
      <c r="CM20" s="373">
        <f t="shared" si="67"/>
        <v>28.033923999999999</v>
      </c>
      <c r="CN20" s="373">
        <f t="shared" si="68"/>
        <v>27.130144000000001</v>
      </c>
      <c r="CO20" s="373"/>
      <c r="CP20" s="373">
        <v>25.496912808071624</v>
      </c>
      <c r="CQ20" s="373">
        <f t="shared" si="72"/>
        <v>20.397530246457301</v>
      </c>
      <c r="CR20" s="373">
        <f t="shared" si="73"/>
        <v>1.3398257372235836</v>
      </c>
      <c r="CS20" s="373">
        <f t="shared" si="74"/>
        <v>0</v>
      </c>
      <c r="CT20" s="373">
        <f t="shared" si="75"/>
        <v>0</v>
      </c>
      <c r="CU20" s="373"/>
      <c r="CV20" s="373">
        <f t="shared" si="76"/>
        <v>0.96312083681856764</v>
      </c>
      <c r="CW20" s="373"/>
      <c r="CX20" s="373"/>
      <c r="CY20" s="373">
        <f t="shared" si="77"/>
        <v>1.1017945667173763</v>
      </c>
      <c r="CZ20" s="373">
        <f t="shared" si="78"/>
        <v>1.0769514021833755</v>
      </c>
      <c r="DA20" s="373">
        <f t="shared" si="79"/>
        <v>1.0718605897788669</v>
      </c>
      <c r="DB20" s="373">
        <f t="shared" si="80"/>
        <v>1.045184732779243</v>
      </c>
      <c r="DC20" s="373">
        <f t="shared" si="81"/>
        <v>1.0413157153518167</v>
      </c>
      <c r="DD20" s="362">
        <f t="shared" si="82"/>
        <v>1.0331704155046031</v>
      </c>
      <c r="DE20" s="373">
        <f t="shared" si="83"/>
        <v>1.1095326015722291</v>
      </c>
      <c r="DF20" s="373">
        <f t="shared" si="84"/>
        <v>1.1034236266868191</v>
      </c>
      <c r="DG20" s="373">
        <f t="shared" si="85"/>
        <v>1.0747114447253916</v>
      </c>
      <c r="DH20" s="373">
        <f t="shared" si="86"/>
        <v>1.0531264001302763</v>
      </c>
      <c r="DI20" s="373">
        <f t="shared" si="87"/>
        <v>1.0514973401608334</v>
      </c>
      <c r="DJ20" s="373"/>
      <c r="DK20" s="373"/>
      <c r="DL20" s="373">
        <f t="shared" si="88"/>
        <v>1.1343757661062301</v>
      </c>
      <c r="DM20" s="373">
        <f t="shared" si="89"/>
        <v>1.1415029034725419</v>
      </c>
      <c r="DN20" s="373">
        <f t="shared" si="90"/>
        <v>1.111161661541672</v>
      </c>
      <c r="DO20" s="373">
        <f t="shared" si="91"/>
        <v>1.1233796113124921</v>
      </c>
      <c r="DP20" s="373">
        <f t="shared" si="92"/>
        <v>1.101590934221196</v>
      </c>
      <c r="DQ20" s="373">
        <f t="shared" si="93"/>
        <v>1.1097362340684096</v>
      </c>
      <c r="DR20" s="373"/>
      <c r="DS20" s="373">
        <f t="shared" si="94"/>
        <v>1.0965001218166877</v>
      </c>
      <c r="DT20" s="373"/>
      <c r="DU20" s="373"/>
      <c r="DV20" s="373"/>
      <c r="DW20" s="373">
        <f t="shared" si="95"/>
        <v>1.1134844133369892</v>
      </c>
      <c r="DX20" s="373">
        <f t="shared" si="96"/>
        <v>1.0930041299422604</v>
      </c>
      <c r="DY20" s="373"/>
      <c r="DZ20" s="373">
        <f t="shared" si="97"/>
        <v>1.0778408431980862</v>
      </c>
      <c r="EA20" s="373">
        <f t="shared" si="98"/>
        <v>1.0894594655085572</v>
      </c>
      <c r="EB20" s="373">
        <f t="shared" si="99"/>
        <v>1.0796131754149376</v>
      </c>
      <c r="EC20" s="373">
        <f t="shared" si="100"/>
        <v>1.0662222208876149</v>
      </c>
      <c r="ED20" s="373">
        <f t="shared" si="101"/>
        <v>1.0805978044242994</v>
      </c>
      <c r="EE20" s="373">
        <f t="shared" si="102"/>
        <v>0.50006054050448412</v>
      </c>
      <c r="EF20" s="373">
        <f t="shared" si="103"/>
        <v>1.0628744822557841</v>
      </c>
      <c r="EG20" s="373">
        <f t="shared" si="104"/>
        <v>1.097336497583453</v>
      </c>
      <c r="EH20" s="373">
        <f t="shared" si="105"/>
        <v>1.0898533171123019</v>
      </c>
      <c r="EI20" s="373">
        <f t="shared" si="106"/>
        <v>1.0648437402745081</v>
      </c>
      <c r="EJ20" s="373">
        <f t="shared" si="107"/>
        <v>1.0995026814040494</v>
      </c>
      <c r="EK20" s="373">
        <f t="shared" si="108"/>
        <v>1.0640560370670187</v>
      </c>
      <c r="EN20" s="361">
        <v>28.58</v>
      </c>
      <c r="EO20" s="361">
        <v>30.33</v>
      </c>
      <c r="EP20" s="361">
        <v>29.95</v>
      </c>
      <c r="EQ20" s="361">
        <v>28.68</v>
      </c>
      <c r="ER20" s="361">
        <v>30.44</v>
      </c>
      <c r="ES20" s="244">
        <v>28.64</v>
      </c>
      <c r="EW20" s="375">
        <f t="shared" si="109"/>
        <v>24.556607999999997</v>
      </c>
      <c r="EX20" s="375">
        <f t="shared" si="110"/>
        <v>-24.556607999999997</v>
      </c>
      <c r="EY20" s="244">
        <f t="shared" si="110"/>
        <v>0</v>
      </c>
      <c r="EZ20" s="375">
        <f t="shared" si="110"/>
        <v>28.092359999999999</v>
      </c>
      <c r="FA20" s="375">
        <f t="shared" si="110"/>
        <v>-0.63342399999999799</v>
      </c>
      <c r="FB20" s="375">
        <f t="shared" si="110"/>
        <v>-0.12980000000000302</v>
      </c>
      <c r="FC20" s="375">
        <f t="shared" si="69"/>
        <v>-0.68015199999999965</v>
      </c>
      <c r="FD20" s="375">
        <f t="shared" si="69"/>
        <v>-9.8647999999997182E-2</v>
      </c>
      <c r="FE20" s="375">
        <f t="shared" si="69"/>
        <v>-0.20768000000000342</v>
      </c>
      <c r="FF20" s="375">
        <f t="shared" si="69"/>
        <v>1.9470000000000027</v>
      </c>
      <c r="FG20" s="375">
        <f t="shared" si="69"/>
        <v>-0.15576000000000079</v>
      </c>
      <c r="FH20" s="375">
        <f t="shared" si="69"/>
        <v>-0.73207200000000228</v>
      </c>
      <c r="FI20" s="375">
        <f t="shared" si="69"/>
        <v>-0.55035199999999662</v>
      </c>
      <c r="FJ20" s="375">
        <f t="shared" si="69"/>
        <v>-4.1536000000000683E-2</v>
      </c>
      <c r="FK20" s="375">
        <f t="shared" si="69"/>
        <v>-26.809936</v>
      </c>
      <c r="FL20" s="375">
        <f t="shared" si="69"/>
        <v>0</v>
      </c>
      <c r="FM20" s="375">
        <f t="shared" si="69"/>
        <v>28.923079999999999</v>
      </c>
      <c r="FN20" s="375">
        <f t="shared" si="69"/>
        <v>0.1817200000000021</v>
      </c>
      <c r="FO20" s="375">
        <f t="shared" si="69"/>
        <v>-0.77360799999999941</v>
      </c>
      <c r="FP20" s="375">
        <f t="shared" si="69"/>
        <v>0.31151999999999802</v>
      </c>
      <c r="FQ20" s="375">
        <f t="shared" si="69"/>
        <v>-0.55554400000000115</v>
      </c>
      <c r="FR20" s="375">
        <f t="shared" si="69"/>
        <v>0.20768000000000342</v>
      </c>
      <c r="FS20" s="375">
        <f t="shared" si="70"/>
        <v>-28.294848000000002</v>
      </c>
      <c r="FT20" s="375">
        <f t="shared" si="70"/>
        <v>27.957367999999999</v>
      </c>
      <c r="FU20" s="375">
        <f t="shared" si="70"/>
        <v>-27.957367999999999</v>
      </c>
      <c r="FV20" s="375">
        <f t="shared" si="70"/>
        <v>0</v>
      </c>
      <c r="FW20" s="375">
        <f t="shared" si="70"/>
        <v>0</v>
      </c>
      <c r="FX20" s="375">
        <f t="shared" si="70"/>
        <v>28.390414999999997</v>
      </c>
      <c r="FY20" s="375">
        <f t="shared" si="70"/>
        <v>-0.52218399999999576</v>
      </c>
      <c r="FZ20" s="375">
        <f t="shared" si="70"/>
        <v>-27.868231000000002</v>
      </c>
      <c r="GA20" s="375">
        <f t="shared" si="70"/>
        <v>27.481614</v>
      </c>
      <c r="GB20" s="375">
        <f t="shared" si="70"/>
        <v>0.29623899999999992</v>
      </c>
      <c r="GC20" s="375">
        <f t="shared" si="70"/>
        <v>-0.25104999999999933</v>
      </c>
      <c r="GD20" s="375">
        <f t="shared" si="70"/>
        <v>-0.34142800000000051</v>
      </c>
      <c r="GE20" s="375">
        <f t="shared" si="70"/>
        <v>0.36653299999999689</v>
      </c>
      <c r="GF20" s="375">
        <f t="shared" si="70"/>
        <v>-14.801907999999997</v>
      </c>
      <c r="GG20" s="375">
        <f t="shared" si="70"/>
        <v>14.350017999999999</v>
      </c>
      <c r="GH20" s="375">
        <f t="shared" si="70"/>
        <v>0.87867500000000121</v>
      </c>
      <c r="GI20" s="375">
        <f t="shared" si="71"/>
        <v>-0.19079800000000091</v>
      </c>
      <c r="GJ20" s="375">
        <f t="shared" si="71"/>
        <v>-0.63766700000000043</v>
      </c>
      <c r="GK20" s="375">
        <f t="shared" si="71"/>
        <v>0.88369600000000048</v>
      </c>
      <c r="GL20" s="375">
        <f t="shared" si="71"/>
        <v>-0.90377999999999759</v>
      </c>
    </row>
    <row r="21" spans="1:194">
      <c r="A21" s="361" t="s">
        <v>117</v>
      </c>
      <c r="D21" s="361" t="s">
        <v>38</v>
      </c>
      <c r="E21" s="361">
        <v>27.62</v>
      </c>
      <c r="H21" s="361">
        <v>33.19</v>
      </c>
      <c r="I21" s="361">
        <v>32.44</v>
      </c>
      <c r="J21" s="361">
        <v>32.94</v>
      </c>
      <c r="K21" s="361">
        <v>32.799999999999997</v>
      </c>
      <c r="L21" s="361">
        <v>32.71</v>
      </c>
      <c r="M21" s="361">
        <v>31.39</v>
      </c>
      <c r="N21" s="361">
        <v>35</v>
      </c>
      <c r="O21" s="361">
        <v>30.2</v>
      </c>
      <c r="P21" s="361">
        <v>27.92</v>
      </c>
      <c r="Q21" s="361">
        <v>28.33</v>
      </c>
      <c r="R21" s="361">
        <v>31.46</v>
      </c>
      <c r="U21" s="361">
        <v>36.32</v>
      </c>
      <c r="V21" s="372">
        <v>36.96</v>
      </c>
      <c r="W21" s="361">
        <v>30.59</v>
      </c>
      <c r="X21" s="361">
        <v>32.17</v>
      </c>
      <c r="Y21" s="361">
        <v>30.61</v>
      </c>
      <c r="Z21" s="361">
        <v>33.409999999999997</v>
      </c>
      <c r="AA21" s="372"/>
      <c r="AB21" s="361">
        <v>31.08</v>
      </c>
      <c r="AC21" s="372"/>
      <c r="AD21" s="372"/>
      <c r="AE21" s="372"/>
      <c r="AF21" s="361">
        <v>31.41</v>
      </c>
      <c r="AG21" s="361">
        <v>30.95</v>
      </c>
      <c r="AH21" s="372"/>
      <c r="AI21" s="361">
        <v>30.16</v>
      </c>
      <c r="AJ21" s="361">
        <v>30.54</v>
      </c>
      <c r="AK21" s="378">
        <v>30.38</v>
      </c>
      <c r="AL21" s="374">
        <v>30.73</v>
      </c>
      <c r="AM21" s="361">
        <v>29.58</v>
      </c>
      <c r="AO21" s="361">
        <v>29.57</v>
      </c>
      <c r="AP21" s="361">
        <v>34.47</v>
      </c>
      <c r="AQ21" s="361">
        <v>33.67</v>
      </c>
      <c r="AR21" s="361">
        <v>31.29</v>
      </c>
      <c r="AS21" s="361">
        <v>34.630000000000003</v>
      </c>
      <c r="AT21" s="244">
        <v>33.770000000000003</v>
      </c>
      <c r="AW21" s="373"/>
      <c r="AX21" s="361" t="s">
        <v>38</v>
      </c>
      <c r="AY21" s="373">
        <f t="shared" si="62"/>
        <v>27.090304</v>
      </c>
      <c r="BB21" s="373">
        <f t="shared" si="63"/>
        <v>29.982247999999998</v>
      </c>
      <c r="BC21" s="373">
        <f t="shared" si="63"/>
        <v>29.592848</v>
      </c>
      <c r="BD21" s="373">
        <f t="shared" si="63"/>
        <v>29.852447999999999</v>
      </c>
      <c r="BE21" s="373">
        <f t="shared" si="63"/>
        <v>29.77976</v>
      </c>
      <c r="BF21" s="373">
        <f t="shared" si="63"/>
        <v>29.733032000000001</v>
      </c>
      <c r="BG21" s="373">
        <f t="shared" si="63"/>
        <v>29.047688000000001</v>
      </c>
      <c r="BH21" s="373">
        <f t="shared" si="63"/>
        <v>30.922000000000001</v>
      </c>
      <c r="BI21" s="373">
        <f t="shared" si="63"/>
        <v>28.429839999999999</v>
      </c>
      <c r="BJ21" s="373">
        <f t="shared" si="63"/>
        <v>27.246064000000001</v>
      </c>
      <c r="BK21" s="373">
        <f t="shared" si="63"/>
        <v>27.458936000000001</v>
      </c>
      <c r="BL21" s="373">
        <f t="shared" si="63"/>
        <v>29.084032000000001</v>
      </c>
      <c r="BO21" s="373">
        <f t="shared" si="64"/>
        <v>31.607344000000001</v>
      </c>
      <c r="BP21" s="373">
        <f t="shared" si="64"/>
        <v>31.939632</v>
      </c>
      <c r="BQ21" s="373">
        <f t="shared" si="64"/>
        <v>28.632328000000001</v>
      </c>
      <c r="BR21" s="373">
        <f t="shared" si="64"/>
        <v>29.452664000000002</v>
      </c>
      <c r="BS21" s="373">
        <f t="shared" si="64"/>
        <v>28.642712</v>
      </c>
      <c r="BT21" s="373">
        <f t="shared" si="64"/>
        <v>30.096471999999999</v>
      </c>
      <c r="BU21" s="373"/>
      <c r="BV21" s="373">
        <f t="shared" si="65"/>
        <v>28.886735999999999</v>
      </c>
      <c r="BW21" s="373"/>
      <c r="BX21" s="373"/>
      <c r="BY21" s="373"/>
      <c r="BZ21" s="373">
        <f t="shared" si="66"/>
        <v>28.520961</v>
      </c>
      <c r="CA21" s="373">
        <f t="shared" si="66"/>
        <v>28.289994999999998</v>
      </c>
      <c r="CB21" s="373"/>
      <c r="CC21" s="373">
        <f t="shared" si="67"/>
        <v>27.893335999999998</v>
      </c>
      <c r="CD21" s="373">
        <f t="shared" si="67"/>
        <v>28.084133999999999</v>
      </c>
      <c r="CE21" s="373">
        <f t="shared" si="67"/>
        <v>28.003798</v>
      </c>
      <c r="CF21" s="373">
        <f t="shared" si="67"/>
        <v>28.179532999999999</v>
      </c>
      <c r="CG21" s="373">
        <f t="shared" si="67"/>
        <v>27.602117999999997</v>
      </c>
      <c r="CH21" s="373">
        <f t="shared" si="67"/>
        <v>12.75</v>
      </c>
      <c r="CI21" s="373">
        <f t="shared" si="67"/>
        <v>27.597096999999998</v>
      </c>
      <c r="CJ21" s="373">
        <f t="shared" si="67"/>
        <v>30.057386999999999</v>
      </c>
      <c r="CK21" s="373">
        <f t="shared" si="67"/>
        <v>29.655707</v>
      </c>
      <c r="CL21" s="373">
        <f t="shared" si="67"/>
        <v>28.460709000000001</v>
      </c>
      <c r="CM21" s="373">
        <f t="shared" si="67"/>
        <v>30.137723000000001</v>
      </c>
      <c r="CN21" s="373">
        <f t="shared" si="68"/>
        <v>29.705917000000003</v>
      </c>
      <c r="CO21" s="373"/>
      <c r="CP21" s="373">
        <v>28.41522335196932</v>
      </c>
      <c r="CQ21" s="373">
        <f t="shared" si="72"/>
        <v>22.732178681575459</v>
      </c>
      <c r="CR21" s="373">
        <f t="shared" si="73"/>
        <v>1.3132242368038201</v>
      </c>
      <c r="CS21" s="373">
        <f t="shared" si="74"/>
        <v>0</v>
      </c>
      <c r="CT21" s="373">
        <f t="shared" si="75"/>
        <v>0</v>
      </c>
      <c r="CU21" s="373"/>
      <c r="CV21" s="373">
        <f t="shared" si="76"/>
        <v>0.95337290382841577</v>
      </c>
      <c r="CW21" s="373"/>
      <c r="CX21" s="373"/>
      <c r="CY21" s="373">
        <f t="shared" si="77"/>
        <v>1.0551473633911126</v>
      </c>
      <c r="CZ21" s="373">
        <f t="shared" si="78"/>
        <v>1.0414434415469433</v>
      </c>
      <c r="DA21" s="373">
        <f t="shared" si="79"/>
        <v>1.0505793894430562</v>
      </c>
      <c r="DB21" s="373">
        <f t="shared" si="80"/>
        <v>1.0480213240321445</v>
      </c>
      <c r="DC21" s="373">
        <f t="shared" si="81"/>
        <v>1.0463768534108444</v>
      </c>
      <c r="DD21" s="362">
        <f t="shared" si="82"/>
        <v>1.0222579509651064</v>
      </c>
      <c r="DE21" s="373">
        <f t="shared" si="83"/>
        <v>1.088219494775041</v>
      </c>
      <c r="DF21" s="373">
        <f t="shared" si="84"/>
        <v>1.0005143949723578</v>
      </c>
      <c r="DG21" s="373">
        <f t="shared" si="85"/>
        <v>0.95885447256608347</v>
      </c>
      <c r="DH21" s="373">
        <f t="shared" si="86"/>
        <v>0.96634594984089595</v>
      </c>
      <c r="DI21" s="373">
        <f t="shared" si="87"/>
        <v>1.0235369836705621</v>
      </c>
      <c r="DJ21" s="373"/>
      <c r="DK21" s="373"/>
      <c r="DL21" s="373">
        <f t="shared" si="88"/>
        <v>1.1123383972207788</v>
      </c>
      <c r="DM21" s="373">
        <f t="shared" si="89"/>
        <v>1.1240324105278032</v>
      </c>
      <c r="DN21" s="373">
        <f t="shared" si="90"/>
        <v>1.0076404343313259</v>
      </c>
      <c r="DO21" s="373">
        <f t="shared" si="91"/>
        <v>1.0365100296830425</v>
      </c>
      <c r="DP21" s="373">
        <f t="shared" si="92"/>
        <v>1.0080058722471703</v>
      </c>
      <c r="DQ21" s="373">
        <f t="shared" si="93"/>
        <v>1.0591671804654021</v>
      </c>
      <c r="DR21" s="373"/>
      <c r="DS21" s="373">
        <f t="shared" si="94"/>
        <v>1.0165936632695165</v>
      </c>
      <c r="DT21" s="373"/>
      <c r="DU21" s="373"/>
      <c r="DV21" s="373"/>
      <c r="DW21" s="373">
        <f t="shared" si="95"/>
        <v>1.003721161953258</v>
      </c>
      <c r="DX21" s="373">
        <f t="shared" si="96"/>
        <v>0.99559291333317479</v>
      </c>
      <c r="DY21" s="373"/>
      <c r="DZ21" s="373">
        <f t="shared" si="97"/>
        <v>0.98163352983346674</v>
      </c>
      <c r="EA21" s="373">
        <f t="shared" si="98"/>
        <v>0.98834816999788333</v>
      </c>
      <c r="EB21" s="373">
        <f t="shared" si="99"/>
        <v>0.98552095308655008</v>
      </c>
      <c r="EC21" s="373">
        <f t="shared" si="100"/>
        <v>0.99170549008009168</v>
      </c>
      <c r="ED21" s="373">
        <f t="shared" si="101"/>
        <v>0.97138486852988359</v>
      </c>
      <c r="EE21" s="373">
        <f t="shared" si="102"/>
        <v>0.44870314204714351</v>
      </c>
      <c r="EF21" s="373">
        <f t="shared" si="103"/>
        <v>0.97120816747292527</v>
      </c>
      <c r="EG21" s="373">
        <f t="shared" si="104"/>
        <v>1.0577916853825071</v>
      </c>
      <c r="EH21" s="373">
        <f t="shared" si="105"/>
        <v>1.0436556008258406</v>
      </c>
      <c r="EI21" s="373">
        <f t="shared" si="106"/>
        <v>1.0016007492697583</v>
      </c>
      <c r="EJ21" s="373">
        <f t="shared" si="107"/>
        <v>1.0606189022938404</v>
      </c>
      <c r="EK21" s="373">
        <f t="shared" si="108"/>
        <v>1.0454226113954241</v>
      </c>
      <c r="EN21" s="361">
        <v>29.57</v>
      </c>
      <c r="EO21" s="361">
        <v>34.47</v>
      </c>
      <c r="EP21" s="361">
        <v>33.67</v>
      </c>
      <c r="EQ21" s="361">
        <v>31.29</v>
      </c>
      <c r="ER21" s="361">
        <v>34.630000000000003</v>
      </c>
      <c r="ES21" s="244">
        <v>33.770000000000003</v>
      </c>
      <c r="EW21" s="375">
        <f t="shared" si="109"/>
        <v>27.090304</v>
      </c>
      <c r="EX21" s="375">
        <f t="shared" si="110"/>
        <v>-27.090304</v>
      </c>
      <c r="EY21" s="244">
        <f t="shared" si="110"/>
        <v>0</v>
      </c>
      <c r="EZ21" s="375">
        <f t="shared" si="110"/>
        <v>29.982247999999998</v>
      </c>
      <c r="FA21" s="375">
        <f t="shared" si="110"/>
        <v>-0.38939999999999841</v>
      </c>
      <c r="FB21" s="375">
        <f t="shared" si="110"/>
        <v>0.25959999999999894</v>
      </c>
      <c r="FC21" s="375">
        <f t="shared" si="69"/>
        <v>-7.268799999999942E-2</v>
      </c>
      <c r="FD21" s="375">
        <f t="shared" si="69"/>
        <v>-4.6727999999998104E-2</v>
      </c>
      <c r="FE21" s="375">
        <f t="shared" si="69"/>
        <v>-0.68534400000000062</v>
      </c>
      <c r="FF21" s="375">
        <f t="shared" si="69"/>
        <v>1.8743119999999998</v>
      </c>
      <c r="FG21" s="375">
        <f t="shared" si="69"/>
        <v>-2.4921600000000019</v>
      </c>
      <c r="FH21" s="375">
        <f t="shared" si="69"/>
        <v>-1.1837759999999982</v>
      </c>
      <c r="FI21" s="375">
        <f t="shared" si="69"/>
        <v>0.21287200000000084</v>
      </c>
      <c r="FJ21" s="375">
        <f t="shared" si="69"/>
        <v>1.6250959999999992</v>
      </c>
      <c r="FK21" s="375">
        <f t="shared" si="69"/>
        <v>-29.084032000000001</v>
      </c>
      <c r="FL21" s="375">
        <f t="shared" si="69"/>
        <v>0</v>
      </c>
      <c r="FM21" s="375">
        <f t="shared" si="69"/>
        <v>31.607344000000001</v>
      </c>
      <c r="FN21" s="375">
        <f t="shared" si="69"/>
        <v>0.33228799999999836</v>
      </c>
      <c r="FO21" s="375">
        <f t="shared" si="69"/>
        <v>-3.3073039999999985</v>
      </c>
      <c r="FP21" s="375">
        <f t="shared" si="69"/>
        <v>0.82033600000000106</v>
      </c>
      <c r="FQ21" s="375">
        <f t="shared" si="69"/>
        <v>-0.80995200000000267</v>
      </c>
      <c r="FR21" s="375">
        <f t="shared" si="69"/>
        <v>1.4537599999999991</v>
      </c>
      <c r="FS21" s="375">
        <f t="shared" si="70"/>
        <v>-30.096471999999999</v>
      </c>
      <c r="FT21" s="375">
        <f t="shared" si="70"/>
        <v>28.886735999999999</v>
      </c>
      <c r="FU21" s="375">
        <f t="shared" si="70"/>
        <v>-28.886735999999999</v>
      </c>
      <c r="FV21" s="375">
        <f t="shared" si="70"/>
        <v>0</v>
      </c>
      <c r="FW21" s="375">
        <f t="shared" si="70"/>
        <v>0</v>
      </c>
      <c r="FX21" s="375">
        <f t="shared" si="70"/>
        <v>28.520961</v>
      </c>
      <c r="FY21" s="375">
        <f t="shared" si="70"/>
        <v>-0.23096600000000223</v>
      </c>
      <c r="FZ21" s="375">
        <f t="shared" si="70"/>
        <v>-28.289994999999998</v>
      </c>
      <c r="GA21" s="375">
        <f t="shared" si="70"/>
        <v>27.893335999999998</v>
      </c>
      <c r="GB21" s="375">
        <f t="shared" si="70"/>
        <v>0.19079800000000091</v>
      </c>
      <c r="GC21" s="375">
        <f t="shared" si="70"/>
        <v>-8.0335999999999075E-2</v>
      </c>
      <c r="GD21" s="375">
        <f t="shared" si="70"/>
        <v>0.17573499999999953</v>
      </c>
      <c r="GE21" s="375">
        <f t="shared" si="70"/>
        <v>-0.57741500000000201</v>
      </c>
      <c r="GF21" s="375">
        <f t="shared" si="70"/>
        <v>-14.852117999999997</v>
      </c>
      <c r="GG21" s="375">
        <f t="shared" si="70"/>
        <v>14.847096999999998</v>
      </c>
      <c r="GH21" s="375">
        <f t="shared" si="70"/>
        <v>2.4602900000000005</v>
      </c>
      <c r="GI21" s="375">
        <f t="shared" si="71"/>
        <v>-0.40167999999999893</v>
      </c>
      <c r="GJ21" s="375">
        <f t="shared" si="71"/>
        <v>-1.1949979999999982</v>
      </c>
      <c r="GK21" s="375">
        <f t="shared" si="71"/>
        <v>1.6770139999999998</v>
      </c>
      <c r="GL21" s="375">
        <f t="shared" si="71"/>
        <v>-0.43180599999999814</v>
      </c>
    </row>
    <row r="22" spans="1:194">
      <c r="A22" s="361" t="s">
        <v>118</v>
      </c>
      <c r="D22" s="361" t="s">
        <v>39</v>
      </c>
      <c r="E22" s="361">
        <v>29.74</v>
      </c>
      <c r="H22" s="361">
        <v>35.880000000000003</v>
      </c>
      <c r="I22" s="361">
        <v>35.31</v>
      </c>
      <c r="J22" s="361">
        <v>35.56</v>
      </c>
      <c r="K22" s="361">
        <v>35.35</v>
      </c>
      <c r="L22" s="361">
        <v>34.25</v>
      </c>
      <c r="M22" s="361">
        <v>33.89</v>
      </c>
      <c r="N22" s="361">
        <v>37.4</v>
      </c>
      <c r="O22" s="361">
        <v>35.380000000000003</v>
      </c>
      <c r="P22" s="361">
        <v>33.909999999999997</v>
      </c>
      <c r="Q22" s="361">
        <v>35.78</v>
      </c>
      <c r="R22" s="361">
        <v>36.74</v>
      </c>
      <c r="U22" s="361">
        <v>41.05</v>
      </c>
      <c r="V22" s="372">
        <v>39.29</v>
      </c>
      <c r="W22" s="361">
        <v>37.15</v>
      </c>
      <c r="X22" s="361">
        <v>37.47</v>
      </c>
      <c r="Y22" s="361">
        <v>36.450000000000003</v>
      </c>
      <c r="Z22" s="361">
        <v>38.93</v>
      </c>
      <c r="AA22" s="372"/>
      <c r="AB22" s="361">
        <v>37.56</v>
      </c>
      <c r="AC22" s="372"/>
      <c r="AD22" s="372"/>
      <c r="AE22" s="372"/>
      <c r="AF22" s="361">
        <v>37.229999999999997</v>
      </c>
      <c r="AG22" s="361">
        <v>36.700000000000003</v>
      </c>
      <c r="AH22" s="372"/>
      <c r="AI22" s="361">
        <v>37.090000000000003</v>
      </c>
      <c r="AJ22" s="361">
        <v>36.729999999999997</v>
      </c>
      <c r="AK22" s="378">
        <v>36.26</v>
      </c>
      <c r="AL22" s="374">
        <v>36.61</v>
      </c>
      <c r="AM22" s="361">
        <v>35.65</v>
      </c>
      <c r="AO22" s="361">
        <v>35.479999999999997</v>
      </c>
      <c r="AP22" s="361">
        <v>39.57</v>
      </c>
      <c r="AQ22" s="361">
        <v>37.71</v>
      </c>
      <c r="AR22" s="361">
        <v>36.58</v>
      </c>
      <c r="AS22" s="361">
        <v>38.68</v>
      </c>
      <c r="AT22" s="244">
        <v>38.32</v>
      </c>
      <c r="AW22" s="373"/>
      <c r="AX22" s="361" t="s">
        <v>39</v>
      </c>
      <c r="AY22" s="373">
        <f t="shared" si="62"/>
        <v>28.191007999999997</v>
      </c>
      <c r="BB22" s="373">
        <f t="shared" si="63"/>
        <v>31.378896000000001</v>
      </c>
      <c r="BC22" s="373">
        <f t="shared" si="63"/>
        <v>31.082952000000002</v>
      </c>
      <c r="BD22" s="373">
        <f t="shared" si="63"/>
        <v>31.212752000000002</v>
      </c>
      <c r="BE22" s="373">
        <f t="shared" si="63"/>
        <v>31.103719999999999</v>
      </c>
      <c r="BF22" s="373">
        <f t="shared" si="63"/>
        <v>30.532599999999999</v>
      </c>
      <c r="BG22" s="373">
        <f t="shared" si="63"/>
        <v>30.345687999999999</v>
      </c>
      <c r="BH22" s="373">
        <f t="shared" si="63"/>
        <v>32.168080000000003</v>
      </c>
      <c r="BI22" s="373">
        <f t="shared" si="63"/>
        <v>31.119296000000002</v>
      </c>
      <c r="BJ22" s="373">
        <f t="shared" si="63"/>
        <v>30.356071999999998</v>
      </c>
      <c r="BK22" s="373">
        <f t="shared" si="63"/>
        <v>31.326976000000002</v>
      </c>
      <c r="BL22" s="373">
        <f t="shared" si="63"/>
        <v>31.825407999999999</v>
      </c>
      <c r="BO22" s="373">
        <f t="shared" si="64"/>
        <v>34.063159999999996</v>
      </c>
      <c r="BP22" s="373">
        <f t="shared" si="64"/>
        <v>33.149367999999996</v>
      </c>
      <c r="BQ22" s="373">
        <f t="shared" si="64"/>
        <v>32.03828</v>
      </c>
      <c r="BR22" s="373">
        <f t="shared" si="64"/>
        <v>32.204424000000003</v>
      </c>
      <c r="BS22" s="373">
        <f t="shared" si="64"/>
        <v>31.67484</v>
      </c>
      <c r="BT22" s="373">
        <f t="shared" si="64"/>
        <v>32.962456000000003</v>
      </c>
      <c r="BU22" s="373"/>
      <c r="BV22" s="373">
        <f t="shared" si="65"/>
        <v>32.251152000000005</v>
      </c>
      <c r="BW22" s="373"/>
      <c r="BX22" s="373"/>
      <c r="BY22" s="373"/>
      <c r="BZ22" s="373">
        <f t="shared" si="66"/>
        <v>31.443182999999998</v>
      </c>
      <c r="CA22" s="373">
        <f t="shared" si="66"/>
        <v>31.177070000000001</v>
      </c>
      <c r="CB22" s="373"/>
      <c r="CC22" s="373">
        <f t="shared" si="67"/>
        <v>31.372889000000001</v>
      </c>
      <c r="CD22" s="373">
        <f t="shared" si="67"/>
        <v>31.192132999999998</v>
      </c>
      <c r="CE22" s="373">
        <f t="shared" si="67"/>
        <v>30.956146</v>
      </c>
      <c r="CF22" s="373">
        <f t="shared" si="67"/>
        <v>31.131881</v>
      </c>
      <c r="CG22" s="373">
        <f t="shared" si="67"/>
        <v>30.649864999999998</v>
      </c>
      <c r="CH22" s="373">
        <f t="shared" si="67"/>
        <v>12.75</v>
      </c>
      <c r="CI22" s="373">
        <f t="shared" si="67"/>
        <v>30.564507999999996</v>
      </c>
      <c r="CJ22" s="373">
        <f t="shared" si="67"/>
        <v>32.618096999999999</v>
      </c>
      <c r="CK22" s="373">
        <f t="shared" si="67"/>
        <v>31.684190999999998</v>
      </c>
      <c r="CL22" s="373">
        <f t="shared" si="67"/>
        <v>31.116817999999999</v>
      </c>
      <c r="CM22" s="373">
        <f t="shared" si="67"/>
        <v>32.171227999999999</v>
      </c>
      <c r="CN22" s="373">
        <f t="shared" si="68"/>
        <v>31.990472</v>
      </c>
      <c r="CO22" s="373"/>
      <c r="CP22" s="373">
        <v>28.890451425292252</v>
      </c>
      <c r="CQ22" s="373">
        <f t="shared" si="72"/>
        <v>23.112361140233801</v>
      </c>
      <c r="CR22" s="373">
        <f t="shared" si="73"/>
        <v>1.350478724809518</v>
      </c>
      <c r="CS22" s="373">
        <f t="shared" si="74"/>
        <v>0</v>
      </c>
      <c r="CT22" s="373">
        <f t="shared" si="75"/>
        <v>0</v>
      </c>
      <c r="CU22" s="373"/>
      <c r="CV22" s="373">
        <f t="shared" si="76"/>
        <v>0.97578980629288736</v>
      </c>
      <c r="CW22" s="373"/>
      <c r="CX22" s="373"/>
      <c r="CY22" s="373">
        <f t="shared" si="77"/>
        <v>1.0861338072595581</v>
      </c>
      <c r="CZ22" s="373">
        <f t="shared" si="78"/>
        <v>1.0758901459320334</v>
      </c>
      <c r="DA22" s="373">
        <f t="shared" si="79"/>
        <v>1.0803829798476143</v>
      </c>
      <c r="DB22" s="373">
        <f t="shared" si="80"/>
        <v>1.0766089993585262</v>
      </c>
      <c r="DC22" s="373">
        <f t="shared" si="81"/>
        <v>1.0568405301299695</v>
      </c>
      <c r="DD22" s="362">
        <f t="shared" si="82"/>
        <v>1.0503708492915329</v>
      </c>
      <c r="DE22" s="373">
        <f t="shared" si="83"/>
        <v>1.1134502374662909</v>
      </c>
      <c r="DF22" s="373">
        <f t="shared" si="84"/>
        <v>1.0771481394283962</v>
      </c>
      <c r="DG22" s="373">
        <f t="shared" si="85"/>
        <v>1.0507302760047794</v>
      </c>
      <c r="DH22" s="373">
        <f t="shared" si="86"/>
        <v>1.0843366736933258</v>
      </c>
      <c r="DI22" s="373">
        <f t="shared" si="87"/>
        <v>1.1015891559291568</v>
      </c>
      <c r="DJ22" s="373"/>
      <c r="DK22" s="373"/>
      <c r="DL22" s="373">
        <f t="shared" si="88"/>
        <v>1.1790456126337741</v>
      </c>
      <c r="DM22" s="373">
        <f t="shared" si="89"/>
        <v>1.1474160618680835</v>
      </c>
      <c r="DN22" s="373">
        <f t="shared" si="90"/>
        <v>1.1089574035507099</v>
      </c>
      <c r="DO22" s="373">
        <f t="shared" si="91"/>
        <v>1.1147082309626537</v>
      </c>
      <c r="DP22" s="373">
        <f t="shared" si="92"/>
        <v>1.0963774685870828</v>
      </c>
      <c r="DQ22" s="373">
        <f t="shared" si="93"/>
        <v>1.140946381029647</v>
      </c>
      <c r="DR22" s="373"/>
      <c r="DS22" s="373">
        <f t="shared" si="94"/>
        <v>1.116325651172263</v>
      </c>
      <c r="DT22" s="373"/>
      <c r="DU22" s="373"/>
      <c r="DV22" s="373"/>
      <c r="DW22" s="373">
        <f t="shared" si="95"/>
        <v>1.0883590061342188</v>
      </c>
      <c r="DX22" s="373">
        <f t="shared" si="96"/>
        <v>1.0791479004964915</v>
      </c>
      <c r="DY22" s="373"/>
      <c r="DZ22" s="373">
        <f t="shared" si="97"/>
        <v>1.0859258838902908</v>
      </c>
      <c r="EA22" s="373">
        <f t="shared" si="98"/>
        <v>1.0796692838344759</v>
      </c>
      <c r="EB22" s="373">
        <f t="shared" si="99"/>
        <v>1.0715009448727177</v>
      </c>
      <c r="EC22" s="373">
        <f t="shared" si="100"/>
        <v>1.0775837504825376</v>
      </c>
      <c r="ED22" s="373">
        <f t="shared" si="101"/>
        <v>1.0608994836670314</v>
      </c>
      <c r="EE22" s="373">
        <f t="shared" si="102"/>
        <v>0.44132228369536536</v>
      </c>
      <c r="EF22" s="373">
        <f t="shared" si="103"/>
        <v>1.0579449780851187</v>
      </c>
      <c r="EG22" s="373">
        <f t="shared" si="104"/>
        <v>1.1290269064970153</v>
      </c>
      <c r="EH22" s="373">
        <f t="shared" si="105"/>
        <v>1.0967011395419719</v>
      </c>
      <c r="EI22" s="373">
        <f t="shared" si="106"/>
        <v>1.0770623671445529</v>
      </c>
      <c r="EJ22" s="373">
        <f t="shared" si="107"/>
        <v>1.1135592008034731</v>
      </c>
      <c r="EK22" s="373">
        <f t="shared" si="108"/>
        <v>1.1073026007476583</v>
      </c>
      <c r="EN22" s="361">
        <v>35.479999999999997</v>
      </c>
      <c r="EO22" s="361">
        <v>39.57</v>
      </c>
      <c r="EP22" s="361">
        <v>37.71</v>
      </c>
      <c r="EQ22" s="361">
        <v>36.58</v>
      </c>
      <c r="ER22" s="361">
        <v>38.68</v>
      </c>
      <c r="ES22" s="244">
        <v>38.32</v>
      </c>
      <c r="EW22" s="375">
        <f t="shared" si="109"/>
        <v>28.191007999999997</v>
      </c>
      <c r="EX22" s="375">
        <f t="shared" si="110"/>
        <v>-28.191007999999997</v>
      </c>
      <c r="EY22" s="244">
        <f t="shared" si="110"/>
        <v>0</v>
      </c>
      <c r="EZ22" s="375">
        <f t="shared" si="110"/>
        <v>31.378896000000001</v>
      </c>
      <c r="FA22" s="375">
        <f t="shared" si="110"/>
        <v>-0.29594399999999865</v>
      </c>
      <c r="FB22" s="375">
        <f t="shared" si="110"/>
        <v>0.12979999999999947</v>
      </c>
      <c r="FC22" s="375">
        <f t="shared" si="69"/>
        <v>-0.10903200000000268</v>
      </c>
      <c r="FD22" s="375">
        <f t="shared" si="69"/>
        <v>-0.57112000000000052</v>
      </c>
      <c r="FE22" s="375">
        <f t="shared" si="69"/>
        <v>-0.18691199999999952</v>
      </c>
      <c r="FF22" s="375">
        <f t="shared" si="69"/>
        <v>1.8223920000000042</v>
      </c>
      <c r="FG22" s="375">
        <f t="shared" si="69"/>
        <v>-1.0487840000000013</v>
      </c>
      <c r="FH22" s="375">
        <f t="shared" si="69"/>
        <v>-0.76322400000000457</v>
      </c>
      <c r="FI22" s="375">
        <f t="shared" si="69"/>
        <v>0.97090400000000443</v>
      </c>
      <c r="FJ22" s="375">
        <f t="shared" si="69"/>
        <v>0.49843199999999754</v>
      </c>
      <c r="FK22" s="375">
        <f t="shared" si="69"/>
        <v>-31.825407999999999</v>
      </c>
      <c r="FL22" s="375">
        <f t="shared" si="69"/>
        <v>0</v>
      </c>
      <c r="FM22" s="375">
        <f t="shared" si="69"/>
        <v>34.063159999999996</v>
      </c>
      <c r="FN22" s="375">
        <f t="shared" si="69"/>
        <v>-0.91379200000000083</v>
      </c>
      <c r="FO22" s="375">
        <f t="shared" si="69"/>
        <v>-1.1110879999999952</v>
      </c>
      <c r="FP22" s="375">
        <f t="shared" si="69"/>
        <v>0.16614400000000273</v>
      </c>
      <c r="FQ22" s="375">
        <f t="shared" si="69"/>
        <v>-0.52958400000000339</v>
      </c>
      <c r="FR22" s="375">
        <f t="shared" si="69"/>
        <v>1.2876160000000034</v>
      </c>
      <c r="FS22" s="375">
        <f t="shared" si="70"/>
        <v>-32.962456000000003</v>
      </c>
      <c r="FT22" s="375">
        <f t="shared" si="70"/>
        <v>32.251152000000005</v>
      </c>
      <c r="FU22" s="375">
        <f t="shared" si="70"/>
        <v>-32.251152000000005</v>
      </c>
      <c r="FV22" s="375">
        <f t="shared" si="70"/>
        <v>0</v>
      </c>
      <c r="FW22" s="375">
        <f t="shared" si="70"/>
        <v>0</v>
      </c>
      <c r="FX22" s="375">
        <f t="shared" si="70"/>
        <v>31.443182999999998</v>
      </c>
      <c r="FY22" s="375">
        <f t="shared" si="70"/>
        <v>-0.26611299999999716</v>
      </c>
      <c r="FZ22" s="375">
        <f t="shared" si="70"/>
        <v>-31.177070000000001</v>
      </c>
      <c r="GA22" s="375">
        <f t="shared" si="70"/>
        <v>31.372889000000001</v>
      </c>
      <c r="GB22" s="375">
        <f t="shared" si="70"/>
        <v>-0.18075600000000236</v>
      </c>
      <c r="GC22" s="375">
        <f t="shared" si="70"/>
        <v>-0.23598699999999795</v>
      </c>
      <c r="GD22" s="375">
        <f t="shared" si="70"/>
        <v>0.17573499999999953</v>
      </c>
      <c r="GE22" s="375">
        <f t="shared" si="70"/>
        <v>-0.48201600000000155</v>
      </c>
      <c r="GF22" s="375">
        <f t="shared" si="70"/>
        <v>-17.899864999999998</v>
      </c>
      <c r="GG22" s="375">
        <f t="shared" si="70"/>
        <v>17.814507999999996</v>
      </c>
      <c r="GH22" s="375">
        <f t="shared" si="70"/>
        <v>2.0535890000000023</v>
      </c>
      <c r="GI22" s="375">
        <f t="shared" si="71"/>
        <v>-0.93390600000000035</v>
      </c>
      <c r="GJ22" s="375">
        <f t="shared" si="71"/>
        <v>-0.56737299999999991</v>
      </c>
      <c r="GK22" s="375">
        <f t="shared" si="71"/>
        <v>1.0544100000000007</v>
      </c>
      <c r="GL22" s="375">
        <f t="shared" si="71"/>
        <v>-0.18075599999999881</v>
      </c>
    </row>
    <row r="23" spans="1:194">
      <c r="A23" s="361" t="s">
        <v>584</v>
      </c>
      <c r="D23" s="361" t="s">
        <v>40</v>
      </c>
      <c r="E23" s="361">
        <v>30.36</v>
      </c>
      <c r="H23" s="361">
        <v>35.229999999999997</v>
      </c>
      <c r="I23" s="361">
        <v>32.71</v>
      </c>
      <c r="J23" s="361">
        <v>31.95</v>
      </c>
      <c r="K23" s="361">
        <v>31.58</v>
      </c>
      <c r="L23" s="361">
        <v>31.19</v>
      </c>
      <c r="M23" s="361">
        <v>33.229999999999997</v>
      </c>
      <c r="N23" s="361">
        <v>40.619999999999997</v>
      </c>
      <c r="O23" s="361">
        <v>41.51</v>
      </c>
      <c r="P23" s="361">
        <v>39.64</v>
      </c>
      <c r="Q23" s="361">
        <v>41.72</v>
      </c>
      <c r="R23" s="361">
        <v>40.520000000000003</v>
      </c>
      <c r="U23" s="361">
        <v>44.26</v>
      </c>
      <c r="V23" s="372">
        <v>44.06</v>
      </c>
      <c r="W23" s="361">
        <v>43.12</v>
      </c>
      <c r="X23" s="361">
        <v>44.09</v>
      </c>
      <c r="Y23" s="361">
        <v>42.23</v>
      </c>
      <c r="Z23" s="361">
        <v>42.85</v>
      </c>
      <c r="AA23" s="372"/>
      <c r="AB23" s="361">
        <v>45.12</v>
      </c>
      <c r="AC23" s="372"/>
      <c r="AD23" s="372"/>
      <c r="AE23" s="372"/>
      <c r="AF23" s="361">
        <v>42.68</v>
      </c>
      <c r="AG23" s="361">
        <v>42.5</v>
      </c>
      <c r="AH23" s="372"/>
      <c r="AI23" s="361">
        <v>43.82</v>
      </c>
      <c r="AJ23" s="361">
        <v>42.96</v>
      </c>
      <c r="AK23" s="378">
        <v>41.41</v>
      </c>
      <c r="AL23" s="374">
        <v>41.44</v>
      </c>
      <c r="AM23" s="361">
        <v>40.619999999999997</v>
      </c>
      <c r="AO23" s="361">
        <v>35.99</v>
      </c>
      <c r="AP23" s="361">
        <v>37</v>
      </c>
      <c r="AQ23" s="361">
        <v>35.049999999999997</v>
      </c>
      <c r="AR23" s="361">
        <v>32.01</v>
      </c>
      <c r="AS23" s="361">
        <v>34.08</v>
      </c>
      <c r="AT23" s="244">
        <v>31.01</v>
      </c>
      <c r="AW23" s="373"/>
      <c r="AX23" s="361" t="s">
        <v>40</v>
      </c>
      <c r="AY23" s="373">
        <f t="shared" si="62"/>
        <v>28.512912</v>
      </c>
      <c r="BB23" s="373">
        <f t="shared" si="63"/>
        <v>31.041415999999998</v>
      </c>
      <c r="BC23" s="373">
        <f t="shared" si="63"/>
        <v>29.733032000000001</v>
      </c>
      <c r="BD23" s="373">
        <f t="shared" si="63"/>
        <v>29.338439999999999</v>
      </c>
      <c r="BE23" s="373">
        <f t="shared" si="63"/>
        <v>29.146335999999998</v>
      </c>
      <c r="BF23" s="373">
        <f t="shared" si="63"/>
        <v>28.943847999999999</v>
      </c>
      <c r="BG23" s="373">
        <f t="shared" si="63"/>
        <v>30.003015999999999</v>
      </c>
      <c r="BH23" s="373">
        <f t="shared" si="63"/>
        <v>33.839903999999997</v>
      </c>
      <c r="BI23" s="373">
        <f t="shared" si="63"/>
        <v>34.301991999999998</v>
      </c>
      <c r="BJ23" s="373">
        <f t="shared" si="63"/>
        <v>33.331088000000001</v>
      </c>
      <c r="BK23" s="373">
        <f t="shared" si="63"/>
        <v>34.411023999999998</v>
      </c>
      <c r="BL23" s="373">
        <f t="shared" si="63"/>
        <v>33.787984000000002</v>
      </c>
      <c r="BO23" s="373">
        <f t="shared" si="64"/>
        <v>35.729792000000003</v>
      </c>
      <c r="BP23" s="373">
        <f t="shared" si="64"/>
        <v>35.625951999999998</v>
      </c>
      <c r="BQ23" s="373">
        <f t="shared" si="64"/>
        <v>35.137903999999999</v>
      </c>
      <c r="BR23" s="373">
        <f t="shared" si="64"/>
        <v>35.641528000000001</v>
      </c>
      <c r="BS23" s="373">
        <f t="shared" si="64"/>
        <v>34.675815999999998</v>
      </c>
      <c r="BT23" s="373">
        <f t="shared" si="64"/>
        <v>34.997720000000001</v>
      </c>
      <c r="BU23" s="373"/>
      <c r="BV23" s="373">
        <f t="shared" si="65"/>
        <v>36.176304000000002</v>
      </c>
      <c r="BW23" s="373"/>
      <c r="BX23" s="373"/>
      <c r="BY23" s="373"/>
      <c r="BZ23" s="373">
        <f t="shared" si="66"/>
        <v>34.179628000000001</v>
      </c>
      <c r="CA23" s="373">
        <f t="shared" si="66"/>
        <v>34.08925</v>
      </c>
      <c r="CB23" s="373"/>
      <c r="CC23" s="373">
        <f t="shared" si="67"/>
        <v>34.752021999999997</v>
      </c>
      <c r="CD23" s="373">
        <f t="shared" si="67"/>
        <v>34.320216000000002</v>
      </c>
      <c r="CE23" s="373">
        <f t="shared" si="67"/>
        <v>33.541961000000001</v>
      </c>
      <c r="CF23" s="373">
        <f t="shared" si="67"/>
        <v>33.557023999999998</v>
      </c>
      <c r="CG23" s="373">
        <f t="shared" si="67"/>
        <v>33.145302000000001</v>
      </c>
      <c r="CH23" s="373">
        <f t="shared" si="67"/>
        <v>12.75</v>
      </c>
      <c r="CI23" s="373">
        <f t="shared" si="67"/>
        <v>30.820579000000002</v>
      </c>
      <c r="CJ23" s="373">
        <f t="shared" si="67"/>
        <v>31.3277</v>
      </c>
      <c r="CK23" s="373">
        <f t="shared" si="67"/>
        <v>30.348604999999999</v>
      </c>
      <c r="CL23" s="373">
        <f t="shared" si="67"/>
        <v>28.822220999999999</v>
      </c>
      <c r="CM23" s="373">
        <f t="shared" si="67"/>
        <v>29.861567999999998</v>
      </c>
      <c r="CN23" s="373">
        <f t="shared" si="68"/>
        <v>28.320121</v>
      </c>
      <c r="CO23" s="373"/>
      <c r="CP23" s="373">
        <v>33.053410597402227</v>
      </c>
      <c r="CQ23" s="373">
        <f t="shared" si="72"/>
        <v>26.442728477921783</v>
      </c>
      <c r="CR23" s="373">
        <f t="shared" si="73"/>
        <v>1.1095088021834045</v>
      </c>
      <c r="CS23" s="373">
        <f t="shared" si="74"/>
        <v>0</v>
      </c>
      <c r="CT23" s="373">
        <f t="shared" si="75"/>
        <v>0</v>
      </c>
      <c r="CU23" s="373"/>
      <c r="CV23" s="373">
        <f t="shared" si="76"/>
        <v>0.86263146479174291</v>
      </c>
      <c r="CW23" s="373"/>
      <c r="CX23" s="373"/>
      <c r="CY23" s="373">
        <f t="shared" si="77"/>
        <v>0.93912898666014344</v>
      </c>
      <c r="CZ23" s="373">
        <f t="shared" si="78"/>
        <v>0.89954505337300394</v>
      </c>
      <c r="DA23" s="373">
        <f t="shared" si="79"/>
        <v>0.88760704174672367</v>
      </c>
      <c r="DB23" s="373">
        <f t="shared" si="80"/>
        <v>0.88179511503392938</v>
      </c>
      <c r="DC23" s="373">
        <f t="shared" si="81"/>
        <v>0.87566903012044361</v>
      </c>
      <c r="DD23" s="362">
        <f t="shared" si="82"/>
        <v>0.90771316659098511</v>
      </c>
      <c r="DE23" s="373">
        <f t="shared" si="83"/>
        <v>1.023794621746525</v>
      </c>
      <c r="DF23" s="373">
        <f t="shared" si="84"/>
        <v>1.0377746616773007</v>
      </c>
      <c r="DG23" s="373">
        <f t="shared" si="85"/>
        <v>1.0084008699126377</v>
      </c>
      <c r="DH23" s="373">
        <f t="shared" si="86"/>
        <v>1.0410733227845621</v>
      </c>
      <c r="DI23" s="373">
        <f t="shared" si="87"/>
        <v>1.0222238307430673</v>
      </c>
      <c r="DJ23" s="373"/>
      <c r="DK23" s="373"/>
      <c r="DL23" s="373">
        <f t="shared" si="88"/>
        <v>1.0809714142723934</v>
      </c>
      <c r="DM23" s="373">
        <f t="shared" si="89"/>
        <v>1.0778298322654776</v>
      </c>
      <c r="DN23" s="373">
        <f t="shared" si="90"/>
        <v>1.0630643968329732</v>
      </c>
      <c r="DO23" s="373">
        <f t="shared" si="91"/>
        <v>1.0783010695665149</v>
      </c>
      <c r="DP23" s="373">
        <f t="shared" si="92"/>
        <v>1.0490843569021975</v>
      </c>
      <c r="DQ23" s="373">
        <f t="shared" si="93"/>
        <v>1.0588232611236368</v>
      </c>
      <c r="DR23" s="373"/>
      <c r="DS23" s="373">
        <f t="shared" si="94"/>
        <v>1.0944802169021315</v>
      </c>
      <c r="DT23" s="373"/>
      <c r="DU23" s="373"/>
      <c r="DV23" s="373"/>
      <c r="DW23" s="373">
        <f t="shared" si="95"/>
        <v>1.0340726533886426</v>
      </c>
      <c r="DX23" s="373">
        <f t="shared" si="96"/>
        <v>1.0313383515914447</v>
      </c>
      <c r="DY23" s="373"/>
      <c r="DZ23" s="373">
        <f t="shared" si="97"/>
        <v>1.0513898981042298</v>
      </c>
      <c r="EA23" s="373">
        <f t="shared" si="98"/>
        <v>1.0383260117398396</v>
      </c>
      <c r="EB23" s="373">
        <f t="shared" si="99"/>
        <v>1.0147806351528568</v>
      </c>
      <c r="EC23" s="373">
        <f t="shared" si="100"/>
        <v>1.0152363521190564</v>
      </c>
      <c r="ED23" s="373">
        <f t="shared" si="101"/>
        <v>1.0027800883762656</v>
      </c>
      <c r="EE23" s="373">
        <f t="shared" si="102"/>
        <v>0.3857393161419192</v>
      </c>
      <c r="EF23" s="373">
        <f t="shared" si="103"/>
        <v>0.93244776992611744</v>
      </c>
      <c r="EG23" s="373">
        <f t="shared" si="104"/>
        <v>0.94779024112150601</v>
      </c>
      <c r="EH23" s="373">
        <f t="shared" si="105"/>
        <v>0.9181686383185278</v>
      </c>
      <c r="EI23" s="373">
        <f t="shared" si="106"/>
        <v>0.87198931907696176</v>
      </c>
      <c r="EJ23" s="373">
        <f t="shared" si="107"/>
        <v>0.90343378974473865</v>
      </c>
      <c r="EK23" s="373">
        <f t="shared" si="108"/>
        <v>0.85679875353697299</v>
      </c>
      <c r="EN23" s="361">
        <v>35.99</v>
      </c>
      <c r="EO23" s="361">
        <v>37</v>
      </c>
      <c r="EP23" s="361">
        <v>35.049999999999997</v>
      </c>
      <c r="EQ23" s="361">
        <v>32.01</v>
      </c>
      <c r="ER23" s="361">
        <v>34.08</v>
      </c>
      <c r="ES23" s="244">
        <v>31.01</v>
      </c>
      <c r="EW23" s="375">
        <f t="shared" si="109"/>
        <v>28.512912</v>
      </c>
      <c r="EX23" s="375">
        <f t="shared" si="110"/>
        <v>-28.512912</v>
      </c>
      <c r="EY23" s="244">
        <f t="shared" si="110"/>
        <v>0</v>
      </c>
      <c r="EZ23" s="375">
        <f t="shared" si="110"/>
        <v>31.041415999999998</v>
      </c>
      <c r="FA23" s="375">
        <f t="shared" si="110"/>
        <v>-1.3083839999999967</v>
      </c>
      <c r="FB23" s="375">
        <f t="shared" si="110"/>
        <v>-0.39459200000000294</v>
      </c>
      <c r="FC23" s="375">
        <f t="shared" si="69"/>
        <v>-0.1921040000000005</v>
      </c>
      <c r="FD23" s="375">
        <f t="shared" si="69"/>
        <v>-0.20248799999999889</v>
      </c>
      <c r="FE23" s="375">
        <f t="shared" si="69"/>
        <v>1.0591679999999997</v>
      </c>
      <c r="FF23" s="375">
        <f t="shared" si="69"/>
        <v>3.8368879999999983</v>
      </c>
      <c r="FG23" s="375">
        <f t="shared" si="69"/>
        <v>0.46208800000000139</v>
      </c>
      <c r="FH23" s="375">
        <f t="shared" si="69"/>
        <v>-0.97090399999999732</v>
      </c>
      <c r="FI23" s="375">
        <f t="shared" si="69"/>
        <v>1.0799359999999965</v>
      </c>
      <c r="FJ23" s="375">
        <f t="shared" si="69"/>
        <v>-0.62303999999999604</v>
      </c>
      <c r="FK23" s="375">
        <f t="shared" si="69"/>
        <v>-33.787984000000002</v>
      </c>
      <c r="FL23" s="375">
        <f t="shared" si="69"/>
        <v>0</v>
      </c>
      <c r="FM23" s="375">
        <f t="shared" si="69"/>
        <v>35.729792000000003</v>
      </c>
      <c r="FN23" s="375">
        <f t="shared" si="69"/>
        <v>-0.10384000000000526</v>
      </c>
      <c r="FO23" s="375">
        <f t="shared" si="69"/>
        <v>-0.48804799999999915</v>
      </c>
      <c r="FP23" s="375">
        <f t="shared" si="69"/>
        <v>0.50362400000000207</v>
      </c>
      <c r="FQ23" s="375">
        <f t="shared" si="69"/>
        <v>-0.96571200000000346</v>
      </c>
      <c r="FR23" s="375">
        <f t="shared" si="69"/>
        <v>0.32190400000000352</v>
      </c>
      <c r="FS23" s="375">
        <f t="shared" si="70"/>
        <v>-34.997720000000001</v>
      </c>
      <c r="FT23" s="375">
        <f t="shared" si="70"/>
        <v>36.176304000000002</v>
      </c>
      <c r="FU23" s="375">
        <f t="shared" si="70"/>
        <v>-36.176304000000002</v>
      </c>
      <c r="FV23" s="375">
        <f t="shared" si="70"/>
        <v>0</v>
      </c>
      <c r="FW23" s="375">
        <f t="shared" si="70"/>
        <v>0</v>
      </c>
      <c r="FX23" s="375">
        <f t="shared" si="70"/>
        <v>34.179628000000001</v>
      </c>
      <c r="FY23" s="375">
        <f t="shared" si="70"/>
        <v>-9.037800000000118E-2</v>
      </c>
      <c r="FZ23" s="375">
        <f t="shared" si="70"/>
        <v>-34.08925</v>
      </c>
      <c r="GA23" s="375">
        <f t="shared" si="70"/>
        <v>34.752021999999997</v>
      </c>
      <c r="GB23" s="375">
        <f t="shared" si="70"/>
        <v>-0.43180599999999458</v>
      </c>
      <c r="GC23" s="375">
        <f t="shared" si="70"/>
        <v>-0.77825500000000147</v>
      </c>
      <c r="GD23" s="375">
        <f t="shared" si="70"/>
        <v>1.5062999999997828E-2</v>
      </c>
      <c r="GE23" s="375">
        <f t="shared" si="70"/>
        <v>-0.41172199999999748</v>
      </c>
      <c r="GF23" s="375">
        <f t="shared" si="70"/>
        <v>-20.395302000000001</v>
      </c>
      <c r="GG23" s="375">
        <f t="shared" si="70"/>
        <v>18.070579000000002</v>
      </c>
      <c r="GH23" s="375">
        <f t="shared" si="70"/>
        <v>0.50712099999999793</v>
      </c>
      <c r="GI23" s="375">
        <f t="shared" si="71"/>
        <v>-0.97909500000000094</v>
      </c>
      <c r="GJ23" s="375">
        <f t="shared" si="71"/>
        <v>-1.5263840000000002</v>
      </c>
      <c r="GK23" s="375">
        <f t="shared" si="71"/>
        <v>1.0393469999999994</v>
      </c>
      <c r="GL23" s="375">
        <f t="shared" si="71"/>
        <v>-1.541446999999998</v>
      </c>
    </row>
    <row r="24" spans="1:194">
      <c r="A24" s="361" t="s">
        <v>585</v>
      </c>
      <c r="D24" s="361" t="s">
        <v>41</v>
      </c>
      <c r="E24" s="361">
        <v>33.29</v>
      </c>
      <c r="H24" s="361">
        <v>32.950000000000003</v>
      </c>
      <c r="I24" s="361">
        <v>33.51</v>
      </c>
      <c r="J24" s="361">
        <v>35.21</v>
      </c>
      <c r="K24" s="361">
        <v>34.78</v>
      </c>
      <c r="L24" s="361">
        <v>34.979999999999997</v>
      </c>
      <c r="M24" s="361">
        <v>33.03</v>
      </c>
      <c r="N24" s="361">
        <v>43.04</v>
      </c>
      <c r="O24" s="361">
        <v>43.16</v>
      </c>
      <c r="P24" s="361">
        <v>42.24</v>
      </c>
      <c r="Q24" s="361">
        <v>42.21</v>
      </c>
      <c r="R24" s="361">
        <v>39.85</v>
      </c>
      <c r="U24" s="361">
        <v>44.36</v>
      </c>
      <c r="V24" s="372">
        <v>45.62</v>
      </c>
      <c r="W24" s="361">
        <v>42.42</v>
      </c>
      <c r="X24" s="361">
        <v>44.64</v>
      </c>
      <c r="Y24" s="361">
        <v>43.49</v>
      </c>
      <c r="Z24" s="361">
        <v>42.86</v>
      </c>
      <c r="AA24" s="372"/>
      <c r="AB24" s="361">
        <v>45.55</v>
      </c>
      <c r="AC24" s="372"/>
      <c r="AD24" s="372"/>
      <c r="AE24" s="372"/>
      <c r="AF24" s="361">
        <v>42.61</v>
      </c>
      <c r="AG24" s="361">
        <v>42.19</v>
      </c>
      <c r="AH24" s="372"/>
      <c r="AI24" s="361">
        <v>42.05</v>
      </c>
      <c r="AJ24" s="361">
        <v>41.82</v>
      </c>
      <c r="AK24" s="378">
        <v>41.44</v>
      </c>
      <c r="AL24" s="374">
        <v>39.909999999999997</v>
      </c>
      <c r="AM24" s="361">
        <v>39.26</v>
      </c>
      <c r="AO24" s="361">
        <v>32.57</v>
      </c>
      <c r="AP24" s="361">
        <v>32.700000000000003</v>
      </c>
      <c r="AQ24" s="361">
        <v>30.5</v>
      </c>
      <c r="AR24" s="361">
        <v>26.79</v>
      </c>
      <c r="AS24" s="361">
        <v>27.84</v>
      </c>
      <c r="AT24" s="244">
        <v>25.35</v>
      </c>
      <c r="AW24" s="373"/>
      <c r="AX24" s="361" t="s">
        <v>41</v>
      </c>
      <c r="AY24" s="373">
        <f t="shared" si="62"/>
        <v>30.034168000000001</v>
      </c>
      <c r="BB24" s="373">
        <f t="shared" si="63"/>
        <v>29.85764</v>
      </c>
      <c r="BC24" s="373">
        <f t="shared" si="63"/>
        <v>30.148391999999998</v>
      </c>
      <c r="BD24" s="373">
        <f t="shared" si="63"/>
        <v>31.031032</v>
      </c>
      <c r="BE24" s="373">
        <f t="shared" si="63"/>
        <v>30.807776</v>
      </c>
      <c r="BF24" s="373">
        <f t="shared" si="63"/>
        <v>30.911615999999999</v>
      </c>
      <c r="BG24" s="373">
        <f t="shared" si="63"/>
        <v>29.899176000000001</v>
      </c>
      <c r="BH24" s="373">
        <f t="shared" si="63"/>
        <v>35.096367999999998</v>
      </c>
      <c r="BI24" s="373">
        <f t="shared" si="63"/>
        <v>35.158671999999996</v>
      </c>
      <c r="BJ24" s="373">
        <f t="shared" si="63"/>
        <v>34.681008000000006</v>
      </c>
      <c r="BK24" s="373">
        <f t="shared" si="63"/>
        <v>34.665431999999996</v>
      </c>
      <c r="BL24" s="373">
        <f t="shared" si="63"/>
        <v>33.44012</v>
      </c>
      <c r="BO24" s="373">
        <f t="shared" si="64"/>
        <v>35.781711999999999</v>
      </c>
      <c r="BP24" s="373">
        <f t="shared" si="64"/>
        <v>36.435903999999994</v>
      </c>
      <c r="BQ24" s="373">
        <f t="shared" si="64"/>
        <v>34.774464000000002</v>
      </c>
      <c r="BR24" s="373">
        <f t="shared" si="64"/>
        <v>35.927087999999998</v>
      </c>
      <c r="BS24" s="373">
        <f t="shared" si="64"/>
        <v>35.330007999999999</v>
      </c>
      <c r="BT24" s="373">
        <f t="shared" si="64"/>
        <v>35.002911999999995</v>
      </c>
      <c r="BU24" s="373"/>
      <c r="BV24" s="373">
        <f t="shared" si="65"/>
        <v>36.399559999999994</v>
      </c>
      <c r="BW24" s="373"/>
      <c r="BX24" s="373"/>
      <c r="BY24" s="373"/>
      <c r="BZ24" s="373">
        <f t="shared" si="66"/>
        <v>34.144480999999999</v>
      </c>
      <c r="CA24" s="373">
        <f t="shared" si="66"/>
        <v>33.933599000000001</v>
      </c>
      <c r="CB24" s="373"/>
      <c r="CC24" s="373">
        <f t="shared" si="67"/>
        <v>33.863304999999997</v>
      </c>
      <c r="CD24" s="373">
        <f t="shared" si="67"/>
        <v>33.747821999999999</v>
      </c>
      <c r="CE24" s="373">
        <f t="shared" si="67"/>
        <v>33.557023999999998</v>
      </c>
      <c r="CF24" s="373">
        <f t="shared" si="67"/>
        <v>32.788810999999995</v>
      </c>
      <c r="CG24" s="373">
        <f t="shared" si="67"/>
        <v>32.462446</v>
      </c>
      <c r="CH24" s="373">
        <f t="shared" si="67"/>
        <v>12.75</v>
      </c>
      <c r="CI24" s="373">
        <f t="shared" si="67"/>
        <v>29.103397000000001</v>
      </c>
      <c r="CJ24" s="373">
        <f t="shared" si="67"/>
        <v>29.168670000000002</v>
      </c>
      <c r="CK24" s="373">
        <f t="shared" si="67"/>
        <v>28.064050000000002</v>
      </c>
      <c r="CL24" s="373">
        <f t="shared" si="67"/>
        <v>26.201259</v>
      </c>
      <c r="CM24" s="373">
        <f t="shared" si="67"/>
        <v>26.728463999999999</v>
      </c>
      <c r="CN24" s="373">
        <f t="shared" si="68"/>
        <v>25.478234999999998</v>
      </c>
      <c r="CO24" s="373"/>
      <c r="CP24" s="373">
        <v>34.968241350884348</v>
      </c>
      <c r="CQ24" s="373">
        <f t="shared" si="72"/>
        <v>27.974593080707479</v>
      </c>
      <c r="CR24" s="373">
        <f t="shared" si="73"/>
        <v>1.1092576721482457</v>
      </c>
      <c r="CS24" s="373">
        <f t="shared" si="74"/>
        <v>0</v>
      </c>
      <c r="CT24" s="373">
        <f t="shared" si="75"/>
        <v>0</v>
      </c>
      <c r="CU24" s="373"/>
      <c r="CV24" s="373">
        <f t="shared" si="76"/>
        <v>0.85889844154946149</v>
      </c>
      <c r="CW24" s="373"/>
      <c r="CX24" s="373"/>
      <c r="CY24" s="373">
        <f t="shared" si="77"/>
        <v>0.85385020368617703</v>
      </c>
      <c r="CZ24" s="373">
        <f t="shared" si="78"/>
        <v>0.86216494840217472</v>
      </c>
      <c r="DA24" s="373">
        <f t="shared" si="79"/>
        <v>0.88740613771859655</v>
      </c>
      <c r="DB24" s="373">
        <f t="shared" si="80"/>
        <v>0.88102160159738407</v>
      </c>
      <c r="DC24" s="373">
        <f t="shared" si="81"/>
        <v>0.88399115328166888</v>
      </c>
      <c r="DD24" s="362">
        <f t="shared" si="82"/>
        <v>0.85503802435989107</v>
      </c>
      <c r="DE24" s="373">
        <f t="shared" si="83"/>
        <v>1.003664086158351</v>
      </c>
      <c r="DF24" s="373">
        <f t="shared" si="84"/>
        <v>1.0054458171689218</v>
      </c>
      <c r="DG24" s="373">
        <f t="shared" si="85"/>
        <v>0.99178587942121144</v>
      </c>
      <c r="DH24" s="373">
        <f t="shared" si="86"/>
        <v>0.99134044666856846</v>
      </c>
      <c r="DI24" s="373">
        <f t="shared" si="87"/>
        <v>0.95629973679400659</v>
      </c>
      <c r="DJ24" s="373"/>
      <c r="DK24" s="373"/>
      <c r="DL24" s="373">
        <f t="shared" si="88"/>
        <v>1.0232631272746313</v>
      </c>
      <c r="DM24" s="373">
        <f t="shared" si="89"/>
        <v>1.0419713028856261</v>
      </c>
      <c r="DN24" s="373">
        <f t="shared" si="90"/>
        <v>0.99445847593706782</v>
      </c>
      <c r="DO24" s="373">
        <f t="shared" si="91"/>
        <v>1.0274204996326302</v>
      </c>
      <c r="DP24" s="373">
        <f t="shared" si="92"/>
        <v>1.0103455774479919</v>
      </c>
      <c r="DQ24" s="373">
        <f t="shared" si="93"/>
        <v>1.0009914896424945</v>
      </c>
      <c r="DR24" s="373"/>
      <c r="DS24" s="373">
        <f t="shared" si="94"/>
        <v>1.0409319597961264</v>
      </c>
      <c r="DT24" s="373"/>
      <c r="DU24" s="373"/>
      <c r="DV24" s="373"/>
      <c r="DW24" s="373">
        <f t="shared" si="95"/>
        <v>0.97644261423906253</v>
      </c>
      <c r="DX24" s="373">
        <f t="shared" si="96"/>
        <v>0.97041194206759329</v>
      </c>
      <c r="DY24" s="373"/>
      <c r="DZ24" s="373">
        <f t="shared" si="97"/>
        <v>0.96840171801043673</v>
      </c>
      <c r="EA24" s="373">
        <f t="shared" si="98"/>
        <v>0.96509920705939412</v>
      </c>
      <c r="EB24" s="373">
        <f t="shared" si="99"/>
        <v>0.95964288461854086</v>
      </c>
      <c r="EC24" s="373">
        <f t="shared" si="100"/>
        <v>0.93767400742247409</v>
      </c>
      <c r="ED24" s="373">
        <f t="shared" si="101"/>
        <v>0.92834082429996223</v>
      </c>
      <c r="EE24" s="373">
        <f t="shared" si="102"/>
        <v>0.36461656370023743</v>
      </c>
      <c r="EF24" s="373">
        <f t="shared" si="103"/>
        <v>0.8322808318544157</v>
      </c>
      <c r="EG24" s="373">
        <f t="shared" si="104"/>
        <v>0.83414746847891807</v>
      </c>
      <c r="EH24" s="373">
        <f t="shared" si="105"/>
        <v>0.80255823329503129</v>
      </c>
      <c r="EI24" s="373">
        <f t="shared" si="106"/>
        <v>0.74928729578038589</v>
      </c>
      <c r="EJ24" s="373">
        <f t="shared" si="107"/>
        <v>0.76436397620905905</v>
      </c>
      <c r="EK24" s="373">
        <f t="shared" si="108"/>
        <v>0.72861070547820539</v>
      </c>
      <c r="EN24" s="361">
        <v>32.57</v>
      </c>
      <c r="EO24" s="361">
        <v>32.700000000000003</v>
      </c>
      <c r="EP24" s="361">
        <v>30.5</v>
      </c>
      <c r="EQ24" s="361">
        <v>26.79</v>
      </c>
      <c r="ER24" s="361">
        <v>27.84</v>
      </c>
      <c r="ES24" s="244">
        <v>25.35</v>
      </c>
      <c r="EW24" s="375">
        <f t="shared" si="109"/>
        <v>30.034168000000001</v>
      </c>
      <c r="EX24" s="375">
        <f t="shared" si="110"/>
        <v>-30.034168000000001</v>
      </c>
      <c r="EY24" s="244">
        <f t="shared" si="110"/>
        <v>0</v>
      </c>
      <c r="EZ24" s="375">
        <f t="shared" si="110"/>
        <v>29.85764</v>
      </c>
      <c r="FA24" s="375">
        <f t="shared" si="110"/>
        <v>0.29075199999999768</v>
      </c>
      <c r="FB24" s="375">
        <f t="shared" si="110"/>
        <v>0.88264000000000209</v>
      </c>
      <c r="FC24" s="375">
        <f t="shared" si="69"/>
        <v>-0.22325599999999923</v>
      </c>
      <c r="FD24" s="375">
        <f t="shared" si="69"/>
        <v>0.10383999999999816</v>
      </c>
      <c r="FE24" s="375">
        <f t="shared" si="69"/>
        <v>-1.012439999999998</v>
      </c>
      <c r="FF24" s="375">
        <f t="shared" si="69"/>
        <v>5.1971919999999976</v>
      </c>
      <c r="FG24" s="375">
        <f t="shared" si="69"/>
        <v>6.2303999999997473E-2</v>
      </c>
      <c r="FH24" s="375">
        <f t="shared" si="69"/>
        <v>-0.4776639999999901</v>
      </c>
      <c r="FI24" s="375">
        <f t="shared" si="69"/>
        <v>-1.5576000000010026E-2</v>
      </c>
      <c r="FJ24" s="375">
        <f t="shared" si="69"/>
        <v>-1.2253119999999953</v>
      </c>
      <c r="FK24" s="375">
        <f t="shared" si="69"/>
        <v>-33.44012</v>
      </c>
      <c r="FL24" s="375">
        <f t="shared" si="69"/>
        <v>0</v>
      </c>
      <c r="FM24" s="375">
        <f t="shared" si="69"/>
        <v>35.781711999999999</v>
      </c>
      <c r="FN24" s="375">
        <f t="shared" si="69"/>
        <v>0.65419199999999478</v>
      </c>
      <c r="FO24" s="375">
        <f t="shared" si="69"/>
        <v>-1.6614399999999918</v>
      </c>
      <c r="FP24" s="375">
        <f t="shared" si="69"/>
        <v>1.1526239999999959</v>
      </c>
      <c r="FQ24" s="375">
        <f t="shared" si="69"/>
        <v>-0.59707999999999828</v>
      </c>
      <c r="FR24" s="375">
        <f t="shared" si="69"/>
        <v>-0.32709600000000449</v>
      </c>
      <c r="FS24" s="375">
        <f t="shared" si="70"/>
        <v>-35.002911999999995</v>
      </c>
      <c r="FT24" s="375">
        <f t="shared" si="70"/>
        <v>36.399559999999994</v>
      </c>
      <c r="FU24" s="375">
        <f t="shared" si="70"/>
        <v>-36.399559999999994</v>
      </c>
      <c r="FV24" s="375">
        <f t="shared" si="70"/>
        <v>0</v>
      </c>
      <c r="FW24" s="375">
        <f t="shared" si="70"/>
        <v>0</v>
      </c>
      <c r="FX24" s="375">
        <f t="shared" si="70"/>
        <v>34.144480999999999</v>
      </c>
      <c r="FY24" s="375">
        <f t="shared" si="70"/>
        <v>-0.21088199999999802</v>
      </c>
      <c r="FZ24" s="375">
        <f t="shared" si="70"/>
        <v>-33.933599000000001</v>
      </c>
      <c r="GA24" s="375">
        <f t="shared" si="70"/>
        <v>33.863304999999997</v>
      </c>
      <c r="GB24" s="375">
        <f t="shared" si="70"/>
        <v>-0.11548299999999756</v>
      </c>
      <c r="GC24" s="375">
        <f t="shared" si="70"/>
        <v>-0.19079800000000091</v>
      </c>
      <c r="GD24" s="375">
        <f t="shared" si="70"/>
        <v>-0.76821300000000292</v>
      </c>
      <c r="GE24" s="375">
        <f t="shared" si="70"/>
        <v>-0.32636499999999558</v>
      </c>
      <c r="GF24" s="375">
        <f t="shared" si="70"/>
        <v>-19.712446</v>
      </c>
      <c r="GG24" s="375">
        <f t="shared" si="70"/>
        <v>16.353397000000001</v>
      </c>
      <c r="GH24" s="375">
        <f t="shared" si="70"/>
        <v>6.5273000000001247E-2</v>
      </c>
      <c r="GI24" s="375">
        <f t="shared" si="71"/>
        <v>-1.1046200000000006</v>
      </c>
      <c r="GJ24" s="375">
        <f t="shared" si="71"/>
        <v>-1.8627910000000014</v>
      </c>
      <c r="GK24" s="375">
        <f t="shared" si="71"/>
        <v>0.52720499999999859</v>
      </c>
      <c r="GL24" s="375">
        <f t="shared" si="71"/>
        <v>-1.2502290000000009</v>
      </c>
    </row>
    <row r="25" spans="1:194">
      <c r="A25" s="361" t="s">
        <v>586</v>
      </c>
      <c r="D25" s="361" t="s">
        <v>593</v>
      </c>
      <c r="E25" s="361">
        <v>35.92</v>
      </c>
      <c r="H25" s="361">
        <v>38.5</v>
      </c>
      <c r="I25" s="361">
        <v>38.93</v>
      </c>
      <c r="J25" s="361">
        <v>41.01</v>
      </c>
      <c r="K25" s="361">
        <v>40.6</v>
      </c>
      <c r="L25" s="361">
        <v>40.06</v>
      </c>
      <c r="M25" s="361">
        <v>39.25</v>
      </c>
      <c r="N25" s="361">
        <v>41.71</v>
      </c>
      <c r="O25" s="361">
        <v>43.62</v>
      </c>
      <c r="P25" s="361">
        <v>42.05</v>
      </c>
      <c r="Q25" s="361">
        <v>41.78</v>
      </c>
      <c r="R25" s="361">
        <v>39.340000000000003</v>
      </c>
      <c r="U25" s="361">
        <v>46.75</v>
      </c>
      <c r="V25" s="372">
        <v>46.43</v>
      </c>
      <c r="W25" s="361">
        <v>43.85</v>
      </c>
      <c r="X25" s="361">
        <v>45.06</v>
      </c>
      <c r="Y25" s="361">
        <v>43.63</v>
      </c>
      <c r="Z25" s="361">
        <v>42.86</v>
      </c>
      <c r="AA25" s="372"/>
      <c r="AB25" s="361">
        <v>45.41</v>
      </c>
      <c r="AC25" s="372"/>
      <c r="AD25" s="372"/>
      <c r="AE25" s="372"/>
      <c r="AF25" s="361">
        <v>43.08</v>
      </c>
      <c r="AG25" s="361">
        <v>42.75</v>
      </c>
      <c r="AH25" s="372"/>
      <c r="AI25" s="361">
        <v>42.07</v>
      </c>
      <c r="AJ25" s="361">
        <v>41.89</v>
      </c>
      <c r="AK25" s="378">
        <v>42.95</v>
      </c>
      <c r="AL25" s="374">
        <v>42.09</v>
      </c>
      <c r="AM25" s="361">
        <v>41.18</v>
      </c>
      <c r="AO25" s="361">
        <v>35.86</v>
      </c>
      <c r="AP25" s="361">
        <v>37.64</v>
      </c>
      <c r="AQ25" s="361">
        <v>34.46</v>
      </c>
      <c r="AR25" s="361">
        <v>30.21</v>
      </c>
      <c r="AS25" s="361">
        <v>29.92</v>
      </c>
      <c r="AT25" s="244">
        <v>26.48</v>
      </c>
      <c r="AW25" s="373"/>
      <c r="AX25" s="361" t="s">
        <v>593</v>
      </c>
      <c r="AY25" s="373">
        <f t="shared" si="62"/>
        <v>31.399664000000001</v>
      </c>
      <c r="BB25" s="373">
        <f t="shared" si="63"/>
        <v>32.739199999999997</v>
      </c>
      <c r="BC25" s="373">
        <f t="shared" si="63"/>
        <v>32.962456000000003</v>
      </c>
      <c r="BD25" s="373">
        <f t="shared" si="63"/>
        <v>34.042392</v>
      </c>
      <c r="BE25" s="373">
        <f t="shared" si="63"/>
        <v>33.829520000000002</v>
      </c>
      <c r="BF25" s="373">
        <f t="shared" si="63"/>
        <v>33.549151999999999</v>
      </c>
      <c r="BG25" s="373">
        <f t="shared" si="63"/>
        <v>33.128599999999999</v>
      </c>
      <c r="BH25" s="373">
        <f t="shared" si="63"/>
        <v>34.405832000000004</v>
      </c>
      <c r="BI25" s="373">
        <f t="shared" si="63"/>
        <v>35.397503999999998</v>
      </c>
      <c r="BJ25" s="373">
        <f t="shared" si="63"/>
        <v>34.582359999999994</v>
      </c>
      <c r="BK25" s="373">
        <f t="shared" si="63"/>
        <v>34.442176000000003</v>
      </c>
      <c r="BL25" s="373">
        <f t="shared" si="63"/>
        <v>33.175328</v>
      </c>
      <c r="BO25" s="373">
        <f t="shared" si="64"/>
        <v>37.022599999999997</v>
      </c>
      <c r="BP25" s="373">
        <f t="shared" si="64"/>
        <v>36.856455999999994</v>
      </c>
      <c r="BQ25" s="373">
        <f t="shared" si="64"/>
        <v>35.516919999999999</v>
      </c>
      <c r="BR25" s="373">
        <f t="shared" si="64"/>
        <v>36.145151999999996</v>
      </c>
      <c r="BS25" s="373">
        <f t="shared" si="64"/>
        <v>35.402696000000006</v>
      </c>
      <c r="BT25" s="373">
        <f t="shared" si="64"/>
        <v>35.002911999999995</v>
      </c>
      <c r="BU25" s="373"/>
      <c r="BV25" s="373">
        <f t="shared" si="65"/>
        <v>36.326871999999995</v>
      </c>
      <c r="BW25" s="373"/>
      <c r="BX25" s="373"/>
      <c r="BY25" s="373"/>
      <c r="BZ25" s="373">
        <f t="shared" si="66"/>
        <v>34.380468</v>
      </c>
      <c r="CA25" s="373">
        <f t="shared" si="66"/>
        <v>34.214775000000003</v>
      </c>
      <c r="CB25" s="373"/>
      <c r="CC25" s="373">
        <f t="shared" si="67"/>
        <v>33.873346999999995</v>
      </c>
      <c r="CD25" s="373">
        <f t="shared" si="67"/>
        <v>33.782969000000001</v>
      </c>
      <c r="CE25" s="373">
        <f t="shared" si="67"/>
        <v>34.315195000000003</v>
      </c>
      <c r="CF25" s="373">
        <f t="shared" si="67"/>
        <v>33.883389000000001</v>
      </c>
      <c r="CG25" s="373">
        <f t="shared" si="67"/>
        <v>33.426478000000003</v>
      </c>
      <c r="CH25" s="373">
        <f t="shared" si="67"/>
        <v>12.75</v>
      </c>
      <c r="CI25" s="373">
        <f t="shared" si="67"/>
        <v>30.755306000000001</v>
      </c>
      <c r="CJ25" s="373">
        <f t="shared" si="67"/>
        <v>31.649044</v>
      </c>
      <c r="CK25" s="373">
        <f t="shared" si="67"/>
        <v>30.052365999999999</v>
      </c>
      <c r="CL25" s="373">
        <f t="shared" si="67"/>
        <v>27.918441000000001</v>
      </c>
      <c r="CM25" s="373">
        <f t="shared" si="67"/>
        <v>27.772832000000001</v>
      </c>
      <c r="CN25" s="373">
        <f t="shared" si="68"/>
        <v>26.045608000000001</v>
      </c>
      <c r="CO25" s="373"/>
      <c r="CP25" s="373">
        <v>34.529378860131239</v>
      </c>
      <c r="CQ25" s="373">
        <f t="shared" si="72"/>
        <v>27.623503088104993</v>
      </c>
      <c r="CR25" s="373">
        <f t="shared" si="73"/>
        <v>1.2323705610914735</v>
      </c>
      <c r="CS25" s="373">
        <f t="shared" si="74"/>
        <v>0</v>
      </c>
      <c r="CT25" s="373">
        <f t="shared" si="75"/>
        <v>0</v>
      </c>
      <c r="CU25" s="373"/>
      <c r="CV25" s="373">
        <f t="shared" si="76"/>
        <v>0.90936081205489305</v>
      </c>
      <c r="CW25" s="373"/>
      <c r="CX25" s="373"/>
      <c r="CY25" s="373">
        <f t="shared" si="77"/>
        <v>0.94815490694510463</v>
      </c>
      <c r="CZ25" s="373">
        <f t="shared" si="78"/>
        <v>0.95462058942680672</v>
      </c>
      <c r="DA25" s="373">
        <f t="shared" si="79"/>
        <v>0.98589644887317884</v>
      </c>
      <c r="DB25" s="373">
        <f t="shared" si="80"/>
        <v>0.97973149580923058</v>
      </c>
      <c r="DC25" s="373">
        <f t="shared" si="81"/>
        <v>0.9716118015298838</v>
      </c>
      <c r="DD25" s="362">
        <f t="shared" si="82"/>
        <v>0.95943226011086391</v>
      </c>
      <c r="DE25" s="373">
        <f t="shared" si="83"/>
        <v>0.99642197849455416</v>
      </c>
      <c r="DF25" s="373">
        <f t="shared" si="84"/>
        <v>1.0251416378900209</v>
      </c>
      <c r="DG25" s="373">
        <f t="shared" si="85"/>
        <v>1.0015343785963648</v>
      </c>
      <c r="DH25" s="373">
        <f t="shared" si="86"/>
        <v>0.99747453145669174</v>
      </c>
      <c r="DI25" s="373">
        <f t="shared" si="87"/>
        <v>0.96078554249075498</v>
      </c>
      <c r="DJ25" s="373"/>
      <c r="DK25" s="373"/>
      <c r="DL25" s="373">
        <f t="shared" si="88"/>
        <v>1.072205791768456</v>
      </c>
      <c r="DM25" s="373">
        <f t="shared" si="89"/>
        <v>1.0673941210843985</v>
      </c>
      <c r="DN25" s="373">
        <f t="shared" si="90"/>
        <v>1.028600026194187</v>
      </c>
      <c r="DO25" s="373">
        <f t="shared" si="91"/>
        <v>1.0467941559682785</v>
      </c>
      <c r="DP25" s="373">
        <f t="shared" si="92"/>
        <v>1.0252920025988979</v>
      </c>
      <c r="DQ25" s="373">
        <f t="shared" si="93"/>
        <v>1.0137139200153846</v>
      </c>
      <c r="DR25" s="373"/>
      <c r="DS25" s="373">
        <f t="shared" si="94"/>
        <v>1.0520569207789661</v>
      </c>
      <c r="DT25" s="373"/>
      <c r="DU25" s="373"/>
      <c r="DV25" s="373"/>
      <c r="DW25" s="373">
        <f t="shared" si="95"/>
        <v>0.99568741561397811</v>
      </c>
      <c r="DX25" s="373">
        <f t="shared" si="96"/>
        <v>0.99088880627115805</v>
      </c>
      <c r="DY25" s="373"/>
      <c r="DZ25" s="373">
        <f t="shared" si="97"/>
        <v>0.98100076277686188</v>
      </c>
      <c r="EA25" s="373">
        <f t="shared" si="98"/>
        <v>0.97838333949896017</v>
      </c>
      <c r="EB25" s="373">
        <f t="shared" si="99"/>
        <v>0.9937970543577157</v>
      </c>
      <c r="EC25" s="373">
        <f t="shared" si="100"/>
        <v>0.98129158758551782</v>
      </c>
      <c r="ED25" s="373">
        <f t="shared" si="101"/>
        <v>0.96805905879168064</v>
      </c>
      <c r="EE25" s="373">
        <f t="shared" si="102"/>
        <v>0.36925077776946552</v>
      </c>
      <c r="EF25" s="373">
        <f t="shared" si="103"/>
        <v>0.8906996596892478</v>
      </c>
      <c r="EG25" s="373">
        <f t="shared" si="104"/>
        <v>0.91658306765961062</v>
      </c>
      <c r="EH25" s="373">
        <f t="shared" si="105"/>
        <v>0.87034192308334435</v>
      </c>
      <c r="EI25" s="373">
        <f t="shared" si="106"/>
        <v>0.80854165124399491</v>
      </c>
      <c r="EJ25" s="373">
        <f t="shared" si="107"/>
        <v>0.80432469151848629</v>
      </c>
      <c r="EK25" s="373">
        <f t="shared" si="108"/>
        <v>0.75430282442969521</v>
      </c>
      <c r="EN25" s="361">
        <v>35.86</v>
      </c>
      <c r="EO25" s="361">
        <v>37.64</v>
      </c>
      <c r="EP25" s="361">
        <v>34.46</v>
      </c>
      <c r="EQ25" s="361">
        <v>30.21</v>
      </c>
      <c r="ER25" s="361">
        <v>29.92</v>
      </c>
      <c r="ES25" s="244">
        <v>26.48</v>
      </c>
      <c r="EW25" s="375">
        <f t="shared" si="109"/>
        <v>31.399664000000001</v>
      </c>
      <c r="EX25" s="375">
        <f t="shared" si="110"/>
        <v>-31.399664000000001</v>
      </c>
      <c r="EY25" s="244">
        <f t="shared" si="110"/>
        <v>0</v>
      </c>
      <c r="EZ25" s="375">
        <f t="shared" si="110"/>
        <v>32.739199999999997</v>
      </c>
      <c r="FA25" s="375">
        <f t="shared" si="110"/>
        <v>0.22325600000000634</v>
      </c>
      <c r="FB25" s="375">
        <f t="shared" si="110"/>
        <v>1.0799359999999965</v>
      </c>
      <c r="FC25" s="375">
        <f t="shared" si="69"/>
        <v>-0.21287199999999729</v>
      </c>
      <c r="FD25" s="375">
        <f t="shared" si="69"/>
        <v>-0.28036800000000284</v>
      </c>
      <c r="FE25" s="375">
        <f t="shared" si="69"/>
        <v>-0.4205520000000007</v>
      </c>
      <c r="FF25" s="375">
        <f t="shared" si="69"/>
        <v>1.277232000000005</v>
      </c>
      <c r="FG25" s="375">
        <f t="shared" si="69"/>
        <v>0.99167199999999411</v>
      </c>
      <c r="FH25" s="375">
        <f t="shared" si="69"/>
        <v>-0.81514400000000364</v>
      </c>
      <c r="FI25" s="375">
        <f t="shared" si="69"/>
        <v>-0.14018399999999076</v>
      </c>
      <c r="FJ25" s="375">
        <f t="shared" si="69"/>
        <v>-1.2668480000000031</v>
      </c>
      <c r="FK25" s="375">
        <f t="shared" si="69"/>
        <v>-33.175328</v>
      </c>
      <c r="FL25" s="375">
        <f t="shared" si="69"/>
        <v>0</v>
      </c>
      <c r="FM25" s="375">
        <f t="shared" si="69"/>
        <v>37.022599999999997</v>
      </c>
      <c r="FN25" s="375">
        <f t="shared" si="69"/>
        <v>-0.16614400000000273</v>
      </c>
      <c r="FO25" s="375">
        <f t="shared" si="69"/>
        <v>-1.3395359999999954</v>
      </c>
      <c r="FP25" s="375">
        <f t="shared" si="69"/>
        <v>0.62823199999999702</v>
      </c>
      <c r="FQ25" s="375">
        <f t="shared" si="69"/>
        <v>-0.74245599999999001</v>
      </c>
      <c r="FR25" s="375">
        <f t="shared" si="69"/>
        <v>-0.39978400000001102</v>
      </c>
      <c r="FS25" s="375">
        <f t="shared" si="70"/>
        <v>-35.002911999999995</v>
      </c>
      <c r="FT25" s="375">
        <f t="shared" si="70"/>
        <v>36.326871999999995</v>
      </c>
      <c r="FU25" s="375">
        <f t="shared" si="70"/>
        <v>-36.326871999999995</v>
      </c>
      <c r="FV25" s="375">
        <f t="shared" si="70"/>
        <v>0</v>
      </c>
      <c r="FW25" s="375">
        <f t="shared" si="70"/>
        <v>0</v>
      </c>
      <c r="FX25" s="375">
        <f t="shared" si="70"/>
        <v>34.380468</v>
      </c>
      <c r="FY25" s="375">
        <f t="shared" si="70"/>
        <v>-0.16569299999999743</v>
      </c>
      <c r="FZ25" s="375">
        <f t="shared" si="70"/>
        <v>-34.214775000000003</v>
      </c>
      <c r="GA25" s="375">
        <f t="shared" si="70"/>
        <v>33.873346999999995</v>
      </c>
      <c r="GB25" s="375">
        <f t="shared" si="70"/>
        <v>-9.0377999999994074E-2</v>
      </c>
      <c r="GC25" s="375">
        <f t="shared" si="70"/>
        <v>0.53222600000000142</v>
      </c>
      <c r="GD25" s="375">
        <f t="shared" si="70"/>
        <v>-0.43180600000000169</v>
      </c>
      <c r="GE25" s="375">
        <f t="shared" si="70"/>
        <v>-0.45691099999999807</v>
      </c>
      <c r="GF25" s="375">
        <f t="shared" si="70"/>
        <v>-20.676478000000003</v>
      </c>
      <c r="GG25" s="375">
        <f t="shared" si="70"/>
        <v>18.005306000000001</v>
      </c>
      <c r="GH25" s="375">
        <f t="shared" si="70"/>
        <v>0.89373799999999903</v>
      </c>
      <c r="GI25" s="375">
        <f t="shared" si="71"/>
        <v>-1.5966780000000007</v>
      </c>
      <c r="GJ25" s="375">
        <f t="shared" si="71"/>
        <v>-2.1339249999999979</v>
      </c>
      <c r="GK25" s="375">
        <f t="shared" si="71"/>
        <v>-0.14560900000000032</v>
      </c>
      <c r="GL25" s="375">
        <f t="shared" si="71"/>
        <v>-1.7272239999999996</v>
      </c>
    </row>
    <row r="26" spans="1:194">
      <c r="D26" s="361" t="s">
        <v>120</v>
      </c>
      <c r="E26" s="361">
        <v>39.75</v>
      </c>
      <c r="H26" s="361">
        <v>42.48</v>
      </c>
      <c r="I26" s="361">
        <v>40.770000000000003</v>
      </c>
      <c r="J26" s="361">
        <v>41.29</v>
      </c>
      <c r="K26" s="361">
        <v>40.520000000000003</v>
      </c>
      <c r="L26" s="361">
        <v>39.24</v>
      </c>
      <c r="M26" s="361">
        <v>39.93</v>
      </c>
      <c r="N26" s="361">
        <v>41.84</v>
      </c>
      <c r="O26" s="361">
        <v>40.14</v>
      </c>
      <c r="P26" s="361">
        <v>40.11</v>
      </c>
      <c r="Q26" s="361">
        <v>39.56</v>
      </c>
      <c r="R26" s="361">
        <v>37.880000000000003</v>
      </c>
      <c r="U26" s="361">
        <v>42.68</v>
      </c>
      <c r="V26" s="372">
        <v>42.43</v>
      </c>
      <c r="W26" s="361">
        <v>40.53</v>
      </c>
      <c r="X26" s="361">
        <v>41.31</v>
      </c>
      <c r="Y26" s="361">
        <v>40.65</v>
      </c>
      <c r="Z26" s="361">
        <v>40.72</v>
      </c>
      <c r="AA26" s="372"/>
      <c r="AB26" s="361">
        <v>40.64</v>
      </c>
      <c r="AC26" s="372"/>
      <c r="AD26" s="372"/>
      <c r="AE26" s="372"/>
      <c r="AF26" s="361">
        <v>41.7</v>
      </c>
      <c r="AG26" s="361">
        <v>41.4</v>
      </c>
      <c r="AH26" s="372"/>
      <c r="AI26" s="361">
        <v>40.39</v>
      </c>
      <c r="AJ26" s="361">
        <v>40.630000000000003</v>
      </c>
      <c r="AK26" s="378">
        <v>41.22</v>
      </c>
      <c r="AL26" s="374">
        <v>41</v>
      </c>
      <c r="AM26" s="361">
        <v>40.51</v>
      </c>
      <c r="AO26" s="361">
        <v>37.700000000000003</v>
      </c>
      <c r="AP26" s="361">
        <v>40.57</v>
      </c>
      <c r="AQ26" s="361">
        <v>40.46</v>
      </c>
      <c r="AR26" s="361">
        <v>36.06</v>
      </c>
      <c r="AS26" s="361">
        <v>38.49</v>
      </c>
      <c r="AT26" s="244">
        <v>32.56</v>
      </c>
      <c r="AW26" s="362"/>
      <c r="AX26" s="361" t="s">
        <v>120</v>
      </c>
      <c r="AY26" s="373">
        <f t="shared" si="62"/>
        <v>33.388199999999998</v>
      </c>
      <c r="BB26" s="373">
        <f t="shared" si="63"/>
        <v>34.805616000000001</v>
      </c>
      <c r="BC26" s="373">
        <f t="shared" si="63"/>
        <v>33.917783999999997</v>
      </c>
      <c r="BD26" s="373">
        <f t="shared" si="63"/>
        <v>34.187767999999998</v>
      </c>
      <c r="BE26" s="373">
        <f t="shared" si="63"/>
        <v>33.787984000000002</v>
      </c>
      <c r="BF26" s="373">
        <f t="shared" si="63"/>
        <v>33.123407999999998</v>
      </c>
      <c r="BG26" s="373">
        <f t="shared" si="63"/>
        <v>33.481656000000001</v>
      </c>
      <c r="BH26" s="373">
        <f t="shared" si="63"/>
        <v>34.473328000000002</v>
      </c>
      <c r="BI26" s="373">
        <f t="shared" si="63"/>
        <v>33.590688</v>
      </c>
      <c r="BJ26" s="373">
        <f t="shared" si="63"/>
        <v>33.575112000000004</v>
      </c>
      <c r="BK26" s="373">
        <f t="shared" si="63"/>
        <v>33.289552</v>
      </c>
      <c r="BL26" s="373">
        <f t="shared" si="63"/>
        <v>32.417296</v>
      </c>
      <c r="BO26" s="373">
        <f t="shared" si="64"/>
        <v>34.909455999999999</v>
      </c>
      <c r="BP26" s="373">
        <f t="shared" si="64"/>
        <v>34.779656000000003</v>
      </c>
      <c r="BQ26" s="373">
        <f t="shared" si="64"/>
        <v>33.793176000000003</v>
      </c>
      <c r="BR26" s="373">
        <f t="shared" si="64"/>
        <v>34.198152</v>
      </c>
      <c r="BS26" s="373">
        <f t="shared" si="64"/>
        <v>33.85548</v>
      </c>
      <c r="BT26" s="373">
        <f t="shared" si="64"/>
        <v>33.891824</v>
      </c>
      <c r="BU26" s="373"/>
      <c r="BV26" s="373">
        <f t="shared" si="65"/>
        <v>33.850287999999999</v>
      </c>
      <c r="BW26" s="373"/>
      <c r="BX26" s="373"/>
      <c r="BY26" s="373"/>
      <c r="BZ26" s="373">
        <f t="shared" si="66"/>
        <v>33.687570000000001</v>
      </c>
      <c r="CA26" s="373">
        <f t="shared" si="66"/>
        <v>33.536940000000001</v>
      </c>
      <c r="CB26" s="373"/>
      <c r="CC26" s="373">
        <f t="shared" si="67"/>
        <v>33.029819000000003</v>
      </c>
      <c r="CD26" s="373">
        <f t="shared" si="67"/>
        <v>33.150323</v>
      </c>
      <c r="CE26" s="373">
        <f t="shared" si="67"/>
        <v>33.446562</v>
      </c>
      <c r="CF26" s="373">
        <f t="shared" si="67"/>
        <v>33.336100000000002</v>
      </c>
      <c r="CG26" s="373">
        <f t="shared" si="67"/>
        <v>33.090070999999995</v>
      </c>
      <c r="CH26" s="373">
        <f t="shared" si="67"/>
        <v>12.75</v>
      </c>
      <c r="CI26" s="373">
        <f t="shared" si="67"/>
        <v>31.679170000000003</v>
      </c>
      <c r="CJ26" s="373">
        <f t="shared" si="67"/>
        <v>33.120197000000005</v>
      </c>
      <c r="CK26" s="373">
        <f t="shared" si="67"/>
        <v>33.064965999999998</v>
      </c>
      <c r="CL26" s="373">
        <f t="shared" si="67"/>
        <v>30.855726000000001</v>
      </c>
      <c r="CM26" s="373">
        <f t="shared" si="67"/>
        <v>32.075828999999999</v>
      </c>
      <c r="CN26" s="373">
        <f t="shared" si="68"/>
        <v>29.098376000000002</v>
      </c>
      <c r="CO26" s="373"/>
      <c r="CP26" s="373">
        <v>33.193463304526908</v>
      </c>
      <c r="CQ26" s="373">
        <f t="shared" si="72"/>
        <v>26.554770643621527</v>
      </c>
      <c r="CR26" s="373">
        <f t="shared" si="73"/>
        <v>1.2874435429632274</v>
      </c>
      <c r="CS26" s="373">
        <f t="shared" si="74"/>
        <v>0</v>
      </c>
      <c r="CT26" s="373">
        <f t="shared" si="75"/>
        <v>0</v>
      </c>
      <c r="CU26" s="373"/>
      <c r="CV26" s="373">
        <f t="shared" si="76"/>
        <v>1.0058667182055248</v>
      </c>
      <c r="CW26" s="373"/>
      <c r="CX26" s="373"/>
      <c r="CY26" s="373">
        <f t="shared" si="77"/>
        <v>1.0485683786799442</v>
      </c>
      <c r="CZ26" s="373">
        <f t="shared" si="78"/>
        <v>1.0218211847564067</v>
      </c>
      <c r="DA26" s="373">
        <f t="shared" si="79"/>
        <v>1.0299548343705818</v>
      </c>
      <c r="DB26" s="373">
        <f t="shared" si="80"/>
        <v>1.0179107762880535</v>
      </c>
      <c r="DC26" s="373">
        <f t="shared" si="81"/>
        <v>0.99788948493008389</v>
      </c>
      <c r="DD26" s="362">
        <f t="shared" si="82"/>
        <v>1.0086822123027395</v>
      </c>
      <c r="DE26" s="373">
        <f t="shared" si="83"/>
        <v>1.0385577330009594</v>
      </c>
      <c r="DF26" s="373">
        <f t="shared" si="84"/>
        <v>1.0119669554161563</v>
      </c>
      <c r="DG26" s="373">
        <f t="shared" si="85"/>
        <v>1.011497706399954</v>
      </c>
      <c r="DH26" s="373">
        <f t="shared" si="86"/>
        <v>1.0028948077695763</v>
      </c>
      <c r="DI26" s="373">
        <f t="shared" si="87"/>
        <v>0.97661686286224147</v>
      </c>
      <c r="DJ26" s="373"/>
      <c r="DK26" s="373"/>
      <c r="DL26" s="373">
        <f t="shared" si="88"/>
        <v>1.0516967054546269</v>
      </c>
      <c r="DM26" s="373">
        <f t="shared" si="89"/>
        <v>1.0477862969862735</v>
      </c>
      <c r="DN26" s="373">
        <f t="shared" si="90"/>
        <v>1.0180671926267877</v>
      </c>
      <c r="DO26" s="373">
        <f t="shared" si="91"/>
        <v>1.0302676670480502</v>
      </c>
      <c r="DP26" s="373">
        <f t="shared" si="92"/>
        <v>1.0199441886915972</v>
      </c>
      <c r="DQ26" s="373">
        <f t="shared" si="93"/>
        <v>1.0210391030627362</v>
      </c>
      <c r="DR26" s="373"/>
      <c r="DS26" s="373">
        <f t="shared" si="94"/>
        <v>1.019787772352863</v>
      </c>
      <c r="DT26" s="373"/>
      <c r="DU26" s="373"/>
      <c r="DV26" s="373"/>
      <c r="DW26" s="373">
        <f t="shared" si="95"/>
        <v>1.0148856626059175</v>
      </c>
      <c r="DX26" s="373">
        <f t="shared" si="96"/>
        <v>1.0103477209449925</v>
      </c>
      <c r="DY26" s="373"/>
      <c r="DZ26" s="373">
        <f t="shared" si="97"/>
        <v>0.99506998401987823</v>
      </c>
      <c r="EA26" s="373">
        <f t="shared" si="98"/>
        <v>0.99870033734861818</v>
      </c>
      <c r="EB26" s="373">
        <f t="shared" si="99"/>
        <v>1.0076249559484374</v>
      </c>
      <c r="EC26" s="373">
        <f t="shared" si="100"/>
        <v>1.004297132063759</v>
      </c>
      <c r="ED26" s="373">
        <f t="shared" si="101"/>
        <v>0.99688516068424793</v>
      </c>
      <c r="EE26" s="373">
        <f t="shared" si="102"/>
        <v>0.38411177173733363</v>
      </c>
      <c r="EF26" s="373">
        <f t="shared" si="103"/>
        <v>0.95437977379358341</v>
      </c>
      <c r="EG26" s="373">
        <f t="shared" si="104"/>
        <v>0.99779274901643322</v>
      </c>
      <c r="EH26" s="373">
        <f t="shared" si="105"/>
        <v>0.99612883707409383</v>
      </c>
      <c r="EI26" s="373">
        <f t="shared" si="106"/>
        <v>0.92957235938052629</v>
      </c>
      <c r="EJ26" s="373">
        <f t="shared" si="107"/>
        <v>0.96632968683401932</v>
      </c>
      <c r="EK26" s="373">
        <f t="shared" si="108"/>
        <v>0.87662970666973394</v>
      </c>
      <c r="EN26" s="361">
        <v>37.700000000000003</v>
      </c>
      <c r="EO26" s="361">
        <v>40.57</v>
      </c>
      <c r="EP26" s="361">
        <v>40.46</v>
      </c>
      <c r="EQ26" s="361">
        <v>36.06</v>
      </c>
      <c r="ER26" s="361">
        <v>38.49</v>
      </c>
      <c r="ES26" s="244">
        <v>32.56</v>
      </c>
      <c r="EW26" s="375">
        <f>AY26-AW26</f>
        <v>33.388199999999998</v>
      </c>
      <c r="EX26" s="375">
        <f t="shared" si="110"/>
        <v>-33.388199999999998</v>
      </c>
      <c r="EY26" s="244">
        <f t="shared" si="110"/>
        <v>0</v>
      </c>
      <c r="EZ26" s="375">
        <f t="shared" si="110"/>
        <v>34.805616000000001</v>
      </c>
      <c r="FA26" s="375">
        <f t="shared" si="110"/>
        <v>-0.88783200000000306</v>
      </c>
      <c r="FB26" s="375">
        <f t="shared" si="110"/>
        <v>0.26998400000000089</v>
      </c>
      <c r="FC26" s="375">
        <f t="shared" si="69"/>
        <v>-0.39978399999999681</v>
      </c>
      <c r="FD26" s="375">
        <f t="shared" si="69"/>
        <v>-0.66457600000000383</v>
      </c>
      <c r="FE26" s="375">
        <f t="shared" si="69"/>
        <v>0.35824800000000323</v>
      </c>
      <c r="FF26" s="375">
        <f t="shared" si="69"/>
        <v>0.99167200000000122</v>
      </c>
      <c r="FG26" s="375">
        <f t="shared" si="69"/>
        <v>-0.88264000000000209</v>
      </c>
      <c r="FH26" s="375">
        <f t="shared" si="69"/>
        <v>-1.5575999999995815E-2</v>
      </c>
      <c r="FI26" s="375">
        <f t="shared" si="69"/>
        <v>-0.28556000000000381</v>
      </c>
      <c r="FJ26" s="375">
        <f t="shared" si="69"/>
        <v>-0.87225600000000014</v>
      </c>
      <c r="FK26" s="375">
        <f t="shared" si="69"/>
        <v>-32.417296</v>
      </c>
      <c r="FL26" s="375">
        <f t="shared" si="69"/>
        <v>0</v>
      </c>
      <c r="FM26" s="375">
        <f t="shared" si="69"/>
        <v>34.909455999999999</v>
      </c>
      <c r="FN26" s="375">
        <f t="shared" si="69"/>
        <v>-0.12979999999999592</v>
      </c>
      <c r="FO26" s="375">
        <f t="shared" si="69"/>
        <v>-0.98648000000000025</v>
      </c>
      <c r="FP26" s="375">
        <f t="shared" si="69"/>
        <v>0.40497599999999778</v>
      </c>
      <c r="FQ26" s="375">
        <f t="shared" si="69"/>
        <v>-0.34267200000000031</v>
      </c>
      <c r="FR26" s="375">
        <f t="shared" si="69"/>
        <v>3.634399999999971E-2</v>
      </c>
      <c r="FS26" s="375">
        <f t="shared" si="70"/>
        <v>-33.891824</v>
      </c>
      <c r="FT26" s="375">
        <f t="shared" si="70"/>
        <v>33.850287999999999</v>
      </c>
      <c r="FU26" s="375">
        <f t="shared" si="70"/>
        <v>-33.850287999999999</v>
      </c>
      <c r="FV26" s="375">
        <f t="shared" si="70"/>
        <v>0</v>
      </c>
      <c r="FW26" s="375">
        <f t="shared" si="70"/>
        <v>0</v>
      </c>
      <c r="FX26" s="375">
        <f t="shared" si="70"/>
        <v>33.687570000000001</v>
      </c>
      <c r="FY26" s="375">
        <f t="shared" si="70"/>
        <v>-0.1506299999999996</v>
      </c>
      <c r="FZ26" s="375">
        <f t="shared" si="70"/>
        <v>-33.536940000000001</v>
      </c>
      <c r="GA26" s="375">
        <f t="shared" si="70"/>
        <v>33.029819000000003</v>
      </c>
      <c r="GB26" s="375">
        <f t="shared" si="70"/>
        <v>0.12050399999999684</v>
      </c>
      <c r="GC26" s="375">
        <f t="shared" si="70"/>
        <v>0.29623899999999992</v>
      </c>
      <c r="GD26" s="375">
        <f t="shared" si="70"/>
        <v>-0.11046199999999828</v>
      </c>
      <c r="GE26" s="375">
        <f t="shared" si="70"/>
        <v>-0.24602900000000716</v>
      </c>
      <c r="GF26" s="375">
        <f t="shared" si="70"/>
        <v>-20.340070999999995</v>
      </c>
      <c r="GG26" s="375">
        <f t="shared" si="70"/>
        <v>18.929170000000003</v>
      </c>
      <c r="GH26" s="375">
        <f t="shared" si="70"/>
        <v>1.4410270000000018</v>
      </c>
      <c r="GI26" s="375">
        <f t="shared" si="71"/>
        <v>-5.5231000000006247E-2</v>
      </c>
      <c r="GJ26" s="375">
        <f t="shared" si="71"/>
        <v>-2.2092399999999977</v>
      </c>
      <c r="GK26" s="375">
        <f t="shared" si="71"/>
        <v>1.2201029999999982</v>
      </c>
      <c r="GL26" s="375">
        <f t="shared" si="71"/>
        <v>-2.977452999999997</v>
      </c>
    </row>
    <row r="27" spans="1:194">
      <c r="D27" s="361" t="s">
        <v>121</v>
      </c>
      <c r="E27" s="361">
        <v>41.48</v>
      </c>
      <c r="H27" s="361">
        <v>42.09</v>
      </c>
      <c r="I27" s="361">
        <v>41.09</v>
      </c>
      <c r="J27" s="361">
        <v>41.43</v>
      </c>
      <c r="K27" s="361">
        <v>41.79</v>
      </c>
      <c r="L27" s="361">
        <v>40.409999999999997</v>
      </c>
      <c r="M27" s="361">
        <v>40.44</v>
      </c>
      <c r="N27" s="361">
        <v>42.88</v>
      </c>
      <c r="O27" s="361">
        <v>40.630000000000003</v>
      </c>
      <c r="P27" s="361">
        <v>40.06</v>
      </c>
      <c r="Q27" s="361">
        <v>39.82</v>
      </c>
      <c r="R27" s="361">
        <v>38.18</v>
      </c>
      <c r="U27" s="361">
        <v>40.94</v>
      </c>
      <c r="V27" s="372">
        <v>41.45</v>
      </c>
      <c r="W27" s="361">
        <v>40.04</v>
      </c>
      <c r="X27" s="361">
        <v>40.450000000000003</v>
      </c>
      <c r="Y27" s="361">
        <v>39.82</v>
      </c>
      <c r="Z27" s="361">
        <v>40.770000000000003</v>
      </c>
      <c r="AA27" s="372"/>
      <c r="AB27" s="361">
        <v>40.6</v>
      </c>
      <c r="AC27" s="372"/>
      <c r="AD27" s="372"/>
      <c r="AE27" s="372"/>
      <c r="AF27" s="372">
        <v>39.44</v>
      </c>
      <c r="AG27" s="361">
        <v>38.67</v>
      </c>
      <c r="AH27" s="372"/>
      <c r="AI27" s="361">
        <v>38.24</v>
      </c>
      <c r="AJ27" s="361">
        <v>38.369999999999997</v>
      </c>
      <c r="AK27" s="378">
        <v>39.04</v>
      </c>
      <c r="AL27" s="374">
        <v>38.14</v>
      </c>
      <c r="AM27" s="361">
        <v>38.47</v>
      </c>
      <c r="AO27" s="361">
        <v>37.79</v>
      </c>
      <c r="AP27" s="361">
        <v>43.49</v>
      </c>
      <c r="AQ27" s="361">
        <v>42.33</v>
      </c>
      <c r="AR27" s="361">
        <v>40.6</v>
      </c>
      <c r="AS27" s="361">
        <v>41.04</v>
      </c>
      <c r="AT27" s="244">
        <v>39.36</v>
      </c>
      <c r="AW27" s="362"/>
      <c r="AX27" s="361" t="s">
        <v>121</v>
      </c>
      <c r="AY27" s="373">
        <f t="shared" si="62"/>
        <v>34.286416000000003</v>
      </c>
      <c r="BB27" s="373">
        <f t="shared" si="63"/>
        <v>34.603127999999998</v>
      </c>
      <c r="BC27" s="373">
        <f t="shared" si="63"/>
        <v>34.083928</v>
      </c>
      <c r="BD27" s="373">
        <f t="shared" si="63"/>
        <v>34.260456000000005</v>
      </c>
      <c r="BE27" s="373">
        <f t="shared" si="63"/>
        <v>34.447367999999997</v>
      </c>
      <c r="BF27" s="373">
        <f t="shared" si="63"/>
        <v>33.730871999999998</v>
      </c>
      <c r="BG27" s="373">
        <f t="shared" si="63"/>
        <v>33.746448000000001</v>
      </c>
      <c r="BH27" s="373">
        <f t="shared" si="63"/>
        <v>35.013295999999997</v>
      </c>
      <c r="BI27" s="373">
        <f t="shared" si="63"/>
        <v>33.845095999999998</v>
      </c>
      <c r="BJ27" s="373">
        <f t="shared" si="63"/>
        <v>33.549151999999999</v>
      </c>
      <c r="BK27" s="373">
        <f t="shared" si="63"/>
        <v>33.424543999999997</v>
      </c>
      <c r="BL27" s="373">
        <f t="shared" si="63"/>
        <v>32.573056000000001</v>
      </c>
      <c r="BO27" s="373">
        <f t="shared" si="64"/>
        <v>34.006048</v>
      </c>
      <c r="BP27" s="373">
        <f t="shared" si="64"/>
        <v>34.27084</v>
      </c>
      <c r="BQ27" s="373">
        <f t="shared" si="64"/>
        <v>33.538768000000005</v>
      </c>
      <c r="BR27" s="373">
        <f t="shared" si="64"/>
        <v>33.751640000000002</v>
      </c>
      <c r="BS27" s="373">
        <f t="shared" si="64"/>
        <v>33.424543999999997</v>
      </c>
      <c r="BT27" s="373">
        <f t="shared" si="64"/>
        <v>33.917783999999997</v>
      </c>
      <c r="BU27" s="373"/>
      <c r="BV27" s="373">
        <f t="shared" si="65"/>
        <v>33.829520000000002</v>
      </c>
      <c r="BW27" s="373"/>
      <c r="BX27" s="373"/>
      <c r="BY27" s="373"/>
      <c r="BZ27" s="373">
        <f t="shared" si="66"/>
        <v>32.552824000000001</v>
      </c>
      <c r="CA27" s="373">
        <f t="shared" si="66"/>
        <v>32.166207</v>
      </c>
      <c r="CB27" s="373"/>
      <c r="CC27" s="373">
        <f t="shared" si="67"/>
        <v>31.950303999999999</v>
      </c>
      <c r="CD27" s="373">
        <f t="shared" si="67"/>
        <v>32.015576999999993</v>
      </c>
      <c r="CE27" s="373">
        <f t="shared" si="67"/>
        <v>32.351984000000002</v>
      </c>
      <c r="CF27" s="373">
        <f t="shared" si="67"/>
        <v>31.900093999999999</v>
      </c>
      <c r="CG27" s="373">
        <f t="shared" si="67"/>
        <v>32.065787</v>
      </c>
      <c r="CH27" s="373">
        <f t="shared" si="67"/>
        <v>12.75</v>
      </c>
      <c r="CI27" s="373">
        <f t="shared" si="67"/>
        <v>31.724359</v>
      </c>
      <c r="CJ27" s="373">
        <f t="shared" si="67"/>
        <v>34.586328999999999</v>
      </c>
      <c r="CK27" s="373">
        <f t="shared" si="67"/>
        <v>34.003892999999998</v>
      </c>
      <c r="CL27" s="373">
        <f t="shared" si="67"/>
        <v>33.135260000000002</v>
      </c>
      <c r="CM27" s="373">
        <f t="shared" si="67"/>
        <v>33.356183999999999</v>
      </c>
      <c r="CN27" s="373">
        <f t="shared" si="68"/>
        <v>32.512656</v>
      </c>
      <c r="CO27" s="373"/>
      <c r="CP27" s="373">
        <v>32.791150945302306</v>
      </c>
      <c r="CQ27" s="373">
        <f t="shared" si="72"/>
        <v>26.232920756241846</v>
      </c>
      <c r="CR27" s="373">
        <f t="shared" si="73"/>
        <v>1.3060099680988855</v>
      </c>
      <c r="CS27" s="373">
        <f t="shared" si="74"/>
        <v>0</v>
      </c>
      <c r="CT27" s="373">
        <f t="shared" si="75"/>
        <v>0</v>
      </c>
      <c r="CU27" s="373"/>
      <c r="CV27" s="373">
        <f t="shared" si="76"/>
        <v>1.0455996514788972</v>
      </c>
      <c r="CW27" s="373"/>
      <c r="CX27" s="373"/>
      <c r="CY27" s="373">
        <f t="shared" si="77"/>
        <v>1.055258110876321</v>
      </c>
      <c r="CZ27" s="373">
        <f t="shared" si="78"/>
        <v>1.0394245708805443</v>
      </c>
      <c r="DA27" s="373">
        <f t="shared" si="79"/>
        <v>1.0448079744791086</v>
      </c>
      <c r="DB27" s="373">
        <f t="shared" si="80"/>
        <v>1.050508048877588</v>
      </c>
      <c r="DC27" s="373">
        <f t="shared" si="81"/>
        <v>1.0286577636834158</v>
      </c>
      <c r="DD27" s="362">
        <f t="shared" si="82"/>
        <v>1.0291327698832893</v>
      </c>
      <c r="DE27" s="373">
        <f t="shared" si="83"/>
        <v>1.0677666074729846</v>
      </c>
      <c r="DF27" s="373">
        <f t="shared" si="84"/>
        <v>1.0321411424824867</v>
      </c>
      <c r="DG27" s="373">
        <f t="shared" si="85"/>
        <v>1.023116024684894</v>
      </c>
      <c r="DH27" s="373">
        <f t="shared" si="86"/>
        <v>1.0193159750859075</v>
      </c>
      <c r="DI27" s="373">
        <f t="shared" si="87"/>
        <v>0.99334896949283358</v>
      </c>
      <c r="DJ27" s="373"/>
      <c r="DK27" s="373"/>
      <c r="DL27" s="373">
        <f t="shared" si="88"/>
        <v>1.0370495398811777</v>
      </c>
      <c r="DM27" s="373">
        <f t="shared" si="89"/>
        <v>1.0451246452790239</v>
      </c>
      <c r="DN27" s="373">
        <f t="shared" si="90"/>
        <v>1.0227993538849787</v>
      </c>
      <c r="DO27" s="373">
        <f t="shared" si="91"/>
        <v>1.029291105283247</v>
      </c>
      <c r="DP27" s="373">
        <f t="shared" si="92"/>
        <v>1.0193159750859075</v>
      </c>
      <c r="DQ27" s="373">
        <f t="shared" si="93"/>
        <v>1.0343578380818954</v>
      </c>
      <c r="DR27" s="373"/>
      <c r="DS27" s="373">
        <f t="shared" si="94"/>
        <v>1.0316661362826136</v>
      </c>
      <c r="DT27" s="373"/>
      <c r="DU27" s="373"/>
      <c r="DV27" s="373"/>
      <c r="DW27" s="373">
        <f t="shared" si="95"/>
        <v>0.9927319737663417</v>
      </c>
      <c r="DX27" s="373">
        <f t="shared" si="96"/>
        <v>0.98094168922753733</v>
      </c>
      <c r="DY27" s="373"/>
      <c r="DZ27" s="373">
        <f t="shared" si="97"/>
        <v>0.97435750435521795</v>
      </c>
      <c r="EA27" s="373">
        <f t="shared" si="98"/>
        <v>0.97634807187475614</v>
      </c>
      <c r="EB27" s="373">
        <f t="shared" si="99"/>
        <v>0.98660715062930049</v>
      </c>
      <c r="EC27" s="373">
        <f t="shared" si="100"/>
        <v>0.97282629857095759</v>
      </c>
      <c r="ED27" s="373">
        <f t="shared" si="101"/>
        <v>0.97787927765901661</v>
      </c>
      <c r="EE27" s="373">
        <f t="shared" si="102"/>
        <v>0.38882441245407334</v>
      </c>
      <c r="EF27" s="373">
        <f t="shared" si="103"/>
        <v>0.9674670783260465</v>
      </c>
      <c r="EG27" s="373">
        <f t="shared" si="104"/>
        <v>1.0547458080288845</v>
      </c>
      <c r="EH27" s="373">
        <f t="shared" si="105"/>
        <v>1.0369838209314648</v>
      </c>
      <c r="EI27" s="373">
        <f t="shared" si="106"/>
        <v>1.0104939608637615</v>
      </c>
      <c r="EJ27" s="373">
        <f t="shared" si="107"/>
        <v>1.0172312663145067</v>
      </c>
      <c r="EK27" s="373">
        <f t="shared" si="108"/>
        <v>0.99150700913893342</v>
      </c>
      <c r="EN27" s="361">
        <v>37.79</v>
      </c>
      <c r="EO27" s="361">
        <v>43.49</v>
      </c>
      <c r="EP27" s="361">
        <v>42.33</v>
      </c>
      <c r="EQ27" s="361">
        <v>40.6</v>
      </c>
      <c r="ER27" s="361">
        <v>41.04</v>
      </c>
      <c r="ES27" s="244">
        <v>39.36</v>
      </c>
      <c r="EW27" s="375">
        <f>AY27-AW27</f>
        <v>34.286416000000003</v>
      </c>
      <c r="EX27" s="375">
        <f t="shared" si="110"/>
        <v>-34.286416000000003</v>
      </c>
      <c r="EY27" s="244">
        <f t="shared" si="110"/>
        <v>0</v>
      </c>
      <c r="EZ27" s="375">
        <f t="shared" si="110"/>
        <v>34.603127999999998</v>
      </c>
      <c r="FA27" s="375">
        <f t="shared" si="110"/>
        <v>-0.51919999999999789</v>
      </c>
      <c r="FB27" s="375">
        <f t="shared" si="110"/>
        <v>0.17652800000000468</v>
      </c>
      <c r="FC27" s="375">
        <f t="shared" si="69"/>
        <v>0.18691199999999242</v>
      </c>
      <c r="FD27" s="375">
        <f t="shared" si="69"/>
        <v>-0.71649599999999936</v>
      </c>
      <c r="FE27" s="375">
        <f t="shared" si="69"/>
        <v>1.5576000000002921E-2</v>
      </c>
      <c r="FF27" s="375">
        <f t="shared" si="69"/>
        <v>1.266847999999996</v>
      </c>
      <c r="FG27" s="375">
        <f t="shared" si="69"/>
        <v>-1.1681999999999988</v>
      </c>
      <c r="FH27" s="375">
        <f t="shared" si="69"/>
        <v>-0.29594399999999865</v>
      </c>
      <c r="FI27" s="375">
        <f t="shared" si="69"/>
        <v>-0.12460800000000205</v>
      </c>
      <c r="FJ27" s="375">
        <f t="shared" si="69"/>
        <v>-0.85148799999999625</v>
      </c>
      <c r="FK27" s="375">
        <f t="shared" si="69"/>
        <v>-32.573056000000001</v>
      </c>
      <c r="FL27" s="375">
        <f t="shared" si="69"/>
        <v>0</v>
      </c>
      <c r="FM27" s="375">
        <f t="shared" si="69"/>
        <v>34.006048</v>
      </c>
      <c r="FN27" s="375">
        <f t="shared" si="69"/>
        <v>0.26479199999999992</v>
      </c>
      <c r="FO27" s="375">
        <f t="shared" si="69"/>
        <v>-0.73207199999999517</v>
      </c>
      <c r="FP27" s="375">
        <f t="shared" si="69"/>
        <v>0.21287199999999729</v>
      </c>
      <c r="FQ27" s="375">
        <f t="shared" si="69"/>
        <v>-0.32709600000000449</v>
      </c>
      <c r="FR27" s="375">
        <f t="shared" si="69"/>
        <v>0.49324000000000012</v>
      </c>
      <c r="FS27" s="375">
        <f t="shared" si="70"/>
        <v>-33.917783999999997</v>
      </c>
      <c r="FT27" s="375">
        <f t="shared" si="70"/>
        <v>33.829520000000002</v>
      </c>
      <c r="FU27" s="375">
        <f t="shared" si="70"/>
        <v>-33.829520000000002</v>
      </c>
      <c r="FV27" s="375">
        <f t="shared" si="70"/>
        <v>0</v>
      </c>
      <c r="FW27" s="375">
        <f t="shared" si="70"/>
        <v>0</v>
      </c>
      <c r="FX27" s="375">
        <f t="shared" si="70"/>
        <v>32.552824000000001</v>
      </c>
      <c r="FY27" s="375">
        <f t="shared" si="70"/>
        <v>-0.3866170000000011</v>
      </c>
      <c r="FZ27" s="375">
        <f t="shared" si="70"/>
        <v>-32.166207</v>
      </c>
      <c r="GA27" s="375">
        <f t="shared" si="70"/>
        <v>31.950303999999999</v>
      </c>
      <c r="GB27" s="375">
        <f t="shared" si="70"/>
        <v>6.5272999999994141E-2</v>
      </c>
      <c r="GC27" s="375">
        <f t="shared" si="70"/>
        <v>0.33640700000000834</v>
      </c>
      <c r="GD27" s="375">
        <f t="shared" si="70"/>
        <v>-0.45189000000000235</v>
      </c>
      <c r="GE27" s="375">
        <f t="shared" si="70"/>
        <v>0.16569300000000098</v>
      </c>
      <c r="GF27" s="375">
        <f t="shared" si="70"/>
        <v>-19.315787</v>
      </c>
      <c r="GG27" s="375">
        <f t="shared" si="70"/>
        <v>18.974359</v>
      </c>
      <c r="GH27" s="375">
        <f t="shared" si="70"/>
        <v>2.8619699999999995</v>
      </c>
      <c r="GI27" s="375">
        <f t="shared" si="71"/>
        <v>-0.58243600000000129</v>
      </c>
      <c r="GJ27" s="375">
        <f t="shared" si="71"/>
        <v>-0.86863299999999555</v>
      </c>
      <c r="GK27" s="375">
        <f t="shared" si="71"/>
        <v>0.22092399999999657</v>
      </c>
      <c r="GL27" s="375">
        <f t="shared" si="71"/>
        <v>-0.84352799999999917</v>
      </c>
    </row>
    <row r="28" spans="1:194">
      <c r="D28" s="361" t="s">
        <v>589</v>
      </c>
      <c r="E28" s="361">
        <v>41.21</v>
      </c>
      <c r="H28" s="361">
        <v>42.78</v>
      </c>
      <c r="I28" s="361">
        <v>42.07</v>
      </c>
      <c r="AT28" s="361"/>
      <c r="AU28" s="361"/>
      <c r="AX28" s="361" t="s">
        <v>589</v>
      </c>
      <c r="AY28" s="373">
        <f t="shared" si="62"/>
        <v>34.146231999999998</v>
      </c>
      <c r="BB28" s="373">
        <f>0.5192*H28+12.75</f>
        <v>34.961376000000001</v>
      </c>
      <c r="BC28" s="373">
        <f>0.5192*I28+12.75</f>
        <v>34.592743999999996</v>
      </c>
      <c r="BP28" s="361"/>
      <c r="BQ28" s="361"/>
      <c r="CE28" s="361"/>
      <c r="CF28" s="361"/>
      <c r="CG28" s="361"/>
      <c r="CH28" s="361"/>
      <c r="CI28" s="361"/>
      <c r="CJ28" s="361"/>
      <c r="CK28" s="361"/>
      <c r="CL28" s="361"/>
      <c r="CM28" s="361"/>
      <c r="CN28" s="361"/>
      <c r="CO28" s="361"/>
      <c r="CP28" s="373"/>
      <c r="CQ28" s="373"/>
      <c r="CR28" s="373"/>
      <c r="CS28" s="373"/>
      <c r="CT28" s="373"/>
      <c r="CU28" s="373"/>
      <c r="CV28" s="373"/>
      <c r="CW28" s="373"/>
      <c r="CX28" s="373"/>
      <c r="CY28" s="373"/>
      <c r="CZ28" s="373"/>
      <c r="DA28" s="373"/>
      <c r="DB28" s="373"/>
      <c r="DC28" s="373"/>
      <c r="DD28" s="362"/>
      <c r="DE28" s="373"/>
      <c r="DF28" s="373"/>
      <c r="DG28" s="361"/>
      <c r="DH28" s="361"/>
      <c r="DI28" s="361"/>
      <c r="DJ28" s="361"/>
      <c r="DK28" s="361"/>
      <c r="DL28" s="361"/>
      <c r="ES28" s="361"/>
      <c r="ET28" s="361"/>
      <c r="EU28" s="361"/>
      <c r="EV28" s="244" t="s">
        <v>588</v>
      </c>
      <c r="EW28" s="375">
        <f>SUM(EW18:EW22)</f>
        <v>122.22749599999999</v>
      </c>
      <c r="EX28" s="375">
        <f>SUM(EX18:EX22)</f>
        <v>-122.22749599999999</v>
      </c>
      <c r="EY28" s="375">
        <f t="shared" ref="EY28:GL28" si="111">SUM(EY18:EY22)</f>
        <v>0</v>
      </c>
      <c r="EZ28" s="375">
        <f t="shared" si="111"/>
        <v>138.89900800000001</v>
      </c>
      <c r="FA28" s="375">
        <f t="shared" si="111"/>
        <v>-0.99686399999998798</v>
      </c>
      <c r="FB28" s="375">
        <f t="shared" si="111"/>
        <v>-1.6302880000000108</v>
      </c>
      <c r="FC28" s="375">
        <f t="shared" si="111"/>
        <v>-4.3924319999999994</v>
      </c>
      <c r="FD28" s="375">
        <f t="shared" si="111"/>
        <v>-1.4849119999999978</v>
      </c>
      <c r="FE28" s="375">
        <f t="shared" si="111"/>
        <v>-2.414279999999998</v>
      </c>
      <c r="FF28" s="375">
        <f t="shared" si="111"/>
        <v>14.428568000000002</v>
      </c>
      <c r="FG28" s="375">
        <f t="shared" si="111"/>
        <v>-5.9292640000000034</v>
      </c>
      <c r="FH28" s="375">
        <f t="shared" si="111"/>
        <v>-4.7818320000000014</v>
      </c>
      <c r="FI28" s="375">
        <f t="shared" si="111"/>
        <v>-2.9594399999999936</v>
      </c>
      <c r="FJ28" s="375">
        <f t="shared" si="111"/>
        <v>2.0560319999999948</v>
      </c>
      <c r="FK28" s="375">
        <f t="shared" si="111"/>
        <v>-130.794296</v>
      </c>
      <c r="FL28" s="375">
        <f t="shared" si="111"/>
        <v>0</v>
      </c>
      <c r="FM28" s="375">
        <f t="shared" si="111"/>
        <v>147.668296</v>
      </c>
      <c r="FN28" s="375">
        <f t="shared" si="111"/>
        <v>-1.6250960000000028</v>
      </c>
      <c r="FO28" s="375">
        <f>SUM(FO18:FO22)</f>
        <v>-6.5678799999999917</v>
      </c>
      <c r="FP28" s="375">
        <f t="shared" si="111"/>
        <v>2.7881040000000006</v>
      </c>
      <c r="FQ28" s="375">
        <f t="shared" si="111"/>
        <v>-6.7392160000000061</v>
      </c>
      <c r="FR28" s="375">
        <f t="shared" si="111"/>
        <v>4.4028160000000049</v>
      </c>
      <c r="FS28" s="375">
        <f t="shared" si="111"/>
        <v>-139.92702400000002</v>
      </c>
      <c r="FT28" s="375">
        <f t="shared" si="111"/>
        <v>136.59376</v>
      </c>
      <c r="FU28" s="375">
        <f t="shared" si="111"/>
        <v>-136.59376</v>
      </c>
      <c r="FV28" s="375">
        <f t="shared" si="111"/>
        <v>0</v>
      </c>
      <c r="FW28" s="375">
        <f t="shared" si="111"/>
        <v>0</v>
      </c>
      <c r="FX28" s="375">
        <f t="shared" si="111"/>
        <v>139.18550400000001</v>
      </c>
      <c r="FY28" s="375">
        <f t="shared" si="111"/>
        <v>-3.7858339999999941</v>
      </c>
      <c r="FZ28" s="375">
        <f t="shared" si="111"/>
        <v>-135.39967000000001</v>
      </c>
      <c r="GA28" s="375">
        <f t="shared" si="111"/>
        <v>131.98539</v>
      </c>
      <c r="GB28" s="375">
        <f t="shared" si="111"/>
        <v>-0.55231000000000208</v>
      </c>
      <c r="GC28" s="375">
        <f t="shared" si="111"/>
        <v>0.79331800000000285</v>
      </c>
      <c r="GD28" s="375">
        <f t="shared" si="111"/>
        <v>-3.2033980000000035</v>
      </c>
      <c r="GE28" s="375">
        <f t="shared" si="111"/>
        <v>1.812580999999998</v>
      </c>
      <c r="GF28" s="375">
        <f t="shared" si="111"/>
        <v>-67.085580999999991</v>
      </c>
      <c r="GG28" s="375">
        <f t="shared" si="111"/>
        <v>64.494744999999995</v>
      </c>
      <c r="GH28" s="375">
        <f t="shared" si="111"/>
        <v>16.629552000000004</v>
      </c>
      <c r="GI28" s="375">
        <f t="shared" si="111"/>
        <v>-3.5749520000000032</v>
      </c>
      <c r="GJ28" s="375">
        <f t="shared" si="111"/>
        <v>-2.836864999999996</v>
      </c>
      <c r="GK28" s="375">
        <f t="shared" si="111"/>
        <v>4.2276820000000015</v>
      </c>
      <c r="GL28" s="375">
        <f t="shared" si="111"/>
        <v>-2.4100799999999971</v>
      </c>
    </row>
    <row r="29" spans="1:194">
      <c r="H29" s="361">
        <v>42.95</v>
      </c>
      <c r="I29" s="361">
        <v>42.76</v>
      </c>
      <c r="AT29" s="361"/>
      <c r="AU29" s="361"/>
      <c r="AY29" s="373"/>
      <c r="BB29" s="373">
        <f>0.5192*H29+12.75</f>
        <v>35.049639999999997</v>
      </c>
      <c r="BC29" s="373">
        <f>0.5192*I29+12.75</f>
        <v>34.950991999999999</v>
      </c>
      <c r="BP29" s="361"/>
      <c r="BQ29" s="361"/>
      <c r="CE29" s="361"/>
      <c r="CF29" s="361"/>
      <c r="CG29" s="361"/>
      <c r="CH29" s="361"/>
      <c r="CI29" s="361"/>
      <c r="CJ29" s="361"/>
      <c r="CK29" s="361"/>
      <c r="CL29" s="361"/>
      <c r="CM29" s="361"/>
      <c r="CN29" s="361"/>
      <c r="CO29" s="361"/>
      <c r="CP29" s="373"/>
      <c r="CQ29" s="373"/>
      <c r="CR29" s="373"/>
      <c r="CS29" s="373">
        <f>AVERAGE(CS18:CS21)</f>
        <v>0</v>
      </c>
      <c r="CT29" s="373">
        <f>AVERAGE(CT18:CT21)</f>
        <v>0</v>
      </c>
      <c r="CU29" s="373"/>
      <c r="CV29" s="373">
        <f>AVERAGE(CV18:CV22)</f>
        <v>0.87216828200870755</v>
      </c>
      <c r="CW29" s="373" t="e">
        <f t="shared" ref="CW29:DL29" si="112">AVERAGE(CW18:CW22)</f>
        <v>#DIV/0!</v>
      </c>
      <c r="CX29" s="373" t="e">
        <f t="shared" si="112"/>
        <v>#DIV/0!</v>
      </c>
      <c r="CY29" s="373">
        <f t="shared" si="112"/>
        <v>0.99184203178503161</v>
      </c>
      <c r="CZ29" s="373">
        <f t="shared" si="112"/>
        <v>0.98453714320702124</v>
      </c>
      <c r="DA29" s="373">
        <f t="shared" si="112"/>
        <v>0.9725564835394287</v>
      </c>
      <c r="DB29" s="373">
        <f t="shared" si="112"/>
        <v>0.94241549927677914</v>
      </c>
      <c r="DC29" s="373">
        <f t="shared" si="112"/>
        <v>0.9321239126133356</v>
      </c>
      <c r="DD29" s="362">
        <f t="shared" si="112"/>
        <v>0.91480870258578073</v>
      </c>
      <c r="DE29" s="373">
        <f>AVERAGE(DE18:DE22)</f>
        <v>1.0158707710864618</v>
      </c>
      <c r="DF29" s="373">
        <f t="shared" si="112"/>
        <v>0.97487202503142778</v>
      </c>
      <c r="DG29" s="373">
        <f t="shared" si="112"/>
        <v>0.94067487485438173</v>
      </c>
      <c r="DH29" s="373">
        <f t="shared" si="112"/>
        <v>0.92058651586083562</v>
      </c>
      <c r="DI29" s="373">
        <f t="shared" si="112"/>
        <v>0.93429314921307838</v>
      </c>
      <c r="DJ29" s="373" t="e">
        <f t="shared" si="112"/>
        <v>#DIV/0!</v>
      </c>
      <c r="DK29" s="373" t="e">
        <f t="shared" si="112"/>
        <v>#DIV/0!</v>
      </c>
      <c r="DL29" s="373">
        <f t="shared" si="112"/>
        <v>1.0524032068723328</v>
      </c>
      <c r="DM29" s="373">
        <f>AVERAGE(DM18:DM22)</f>
        <v>1.0414511033126472</v>
      </c>
      <c r="DN29" s="373">
        <f t="shared" ref="DN29:DZ29" si="113">AVERAGE(DN18:DN22)</f>
        <v>0.99454722792272532</v>
      </c>
      <c r="DO29" s="373">
        <f t="shared" si="113"/>
        <v>1.0141858031778557</v>
      </c>
      <c r="DP29" s="373">
        <f t="shared" si="113"/>
        <v>0.96816496957416187</v>
      </c>
      <c r="DQ29" s="373">
        <f t="shared" si="113"/>
        <v>0.99898212807008879</v>
      </c>
      <c r="DR29" s="373" t="e">
        <f t="shared" si="113"/>
        <v>#DIV/0!</v>
      </c>
      <c r="DS29" s="373">
        <f>AVERAGE(DS18:DS22)</f>
        <v>0.97527014903727482</v>
      </c>
      <c r="DT29" s="373" t="e">
        <f t="shared" si="113"/>
        <v>#DIV/0!</v>
      </c>
      <c r="DU29" s="373" t="e">
        <f t="shared" si="113"/>
        <v>#DIV/0!</v>
      </c>
      <c r="DV29" s="373" t="e">
        <f t="shared" si="113"/>
        <v>#DIV/0!</v>
      </c>
      <c r="DW29" s="373">
        <f t="shared" si="113"/>
        <v>0.99285301392399639</v>
      </c>
      <c r="DX29" s="373">
        <f t="shared" si="113"/>
        <v>0.96710728834563109</v>
      </c>
      <c r="DY29" s="373" t="e">
        <f t="shared" si="113"/>
        <v>#DIV/0!</v>
      </c>
      <c r="DZ29" s="373">
        <f t="shared" si="113"/>
        <v>0.94353316583316471</v>
      </c>
      <c r="EA29" s="373">
        <f>AVERAGE(EA18:EA22)</f>
        <v>0.93978063011536395</v>
      </c>
      <c r="EB29" s="373">
        <f>AVERAGE(EB18:EB22)</f>
        <v>0.94501040537828485</v>
      </c>
      <c r="EC29" s="373">
        <f t="shared" ref="EC29:EI29" si="114">AVERAGE(EC18:EC22)</f>
        <v>0.92246731756393063</v>
      </c>
      <c r="ED29" s="373">
        <f t="shared" si="114"/>
        <v>0.93575621123010388</v>
      </c>
      <c r="EE29" s="373">
        <f t="shared" si="114"/>
        <v>0.45312343269109895</v>
      </c>
      <c r="EF29" s="373">
        <f t="shared" si="114"/>
        <v>0.91779856000608273</v>
      </c>
      <c r="EG29" s="373">
        <f t="shared" si="114"/>
        <v>1.0304155644490336</v>
      </c>
      <c r="EH29" s="373">
        <f t="shared" si="114"/>
        <v>1.0059715178134405</v>
      </c>
      <c r="EI29" s="373">
        <f t="shared" si="114"/>
        <v>0.98460335199572346</v>
      </c>
      <c r="EJ29" s="373">
        <f>AVERAGE(EJ18:EJ22)</f>
        <v>1.0154744410562957</v>
      </c>
      <c r="EK29" s="373">
        <f>AVERAGE(EK18:EK22)</f>
        <v>0.99776261970308044</v>
      </c>
      <c r="EM29" s="373" t="e">
        <f t="shared" ref="EM29:EP29" si="115">AVERAGE(EM18:EM22)</f>
        <v>#DIV/0!</v>
      </c>
      <c r="EN29" s="373">
        <f t="shared" si="115"/>
        <v>25.689999999999998</v>
      </c>
      <c r="EO29" s="373">
        <f t="shared" si="115"/>
        <v>32.314</v>
      </c>
      <c r="EP29" s="373">
        <f t="shared" si="115"/>
        <v>30.890000000000004</v>
      </c>
      <c r="EQ29" s="362">
        <f>AVERAGE(EQ18:EQ25)</f>
        <v>29.72625</v>
      </c>
      <c r="ER29" s="373">
        <f>AVERAGE(ER18:ER22)</f>
        <v>31.443999999999999</v>
      </c>
      <c r="ES29" s="361"/>
      <c r="ET29" s="361"/>
      <c r="EU29" s="361"/>
      <c r="EV29" s="244" t="s">
        <v>590</v>
      </c>
      <c r="EW29" s="375">
        <f t="shared" ref="EW29:GL29" si="116">SUM(EW18:EW25)</f>
        <v>212.17424</v>
      </c>
      <c r="EX29" s="375">
        <f t="shared" si="116"/>
        <v>-212.17424</v>
      </c>
      <c r="EY29" s="375">
        <f t="shared" si="116"/>
        <v>0</v>
      </c>
      <c r="EZ29" s="375">
        <f t="shared" si="116"/>
        <v>232.53726399999999</v>
      </c>
      <c r="FA29" s="375">
        <f t="shared" si="116"/>
        <v>-1.7912399999999806</v>
      </c>
      <c r="FB29" s="375">
        <f t="shared" si="116"/>
        <v>-6.2304000000015236E-2</v>
      </c>
      <c r="FC29" s="375">
        <f t="shared" si="116"/>
        <v>-5.0206639999999965</v>
      </c>
      <c r="FD29" s="375">
        <f t="shared" si="116"/>
        <v>-1.8639280000000014</v>
      </c>
      <c r="FE29" s="375">
        <f t="shared" si="116"/>
        <v>-2.788103999999997</v>
      </c>
      <c r="FF29" s="375">
        <f t="shared" si="116"/>
        <v>24.739880000000003</v>
      </c>
      <c r="FG29" s="375">
        <f t="shared" si="116"/>
        <v>-4.4132000000000104</v>
      </c>
      <c r="FH29" s="375">
        <f t="shared" si="116"/>
        <v>-7.0455439999999925</v>
      </c>
      <c r="FI29" s="375">
        <f t="shared" si="116"/>
        <v>-2.035263999999998</v>
      </c>
      <c r="FJ29" s="375">
        <f t="shared" si="116"/>
        <v>-1.0591679999999997</v>
      </c>
      <c r="FK29" s="375">
        <f t="shared" si="116"/>
        <v>-231.19772800000001</v>
      </c>
      <c r="FL29" s="375">
        <f t="shared" si="116"/>
        <v>0</v>
      </c>
      <c r="FM29" s="375">
        <f t="shared" si="116"/>
        <v>256.20240000000001</v>
      </c>
      <c r="FN29" s="375">
        <f t="shared" si="116"/>
        <v>-1.240888000000016</v>
      </c>
      <c r="FO29" s="375">
        <f t="shared" si="116"/>
        <v>-10.056903999999978</v>
      </c>
      <c r="FP29" s="375">
        <f t="shared" si="116"/>
        <v>5.0725839999999955</v>
      </c>
      <c r="FQ29" s="375">
        <f t="shared" si="116"/>
        <v>-9.0444639999999978</v>
      </c>
      <c r="FR29" s="375">
        <f t="shared" si="116"/>
        <v>3.997839999999993</v>
      </c>
      <c r="FS29" s="375">
        <f t="shared" si="116"/>
        <v>-244.93056799999999</v>
      </c>
      <c r="FT29" s="375">
        <f t="shared" si="116"/>
        <v>245.49649599999998</v>
      </c>
      <c r="FU29" s="375">
        <f t="shared" si="116"/>
        <v>-245.49649599999998</v>
      </c>
      <c r="FV29" s="375">
        <f t="shared" si="116"/>
        <v>0</v>
      </c>
      <c r="FW29" s="375">
        <f t="shared" si="116"/>
        <v>0</v>
      </c>
      <c r="FX29" s="375">
        <f t="shared" si="116"/>
        <v>241.89008100000001</v>
      </c>
      <c r="FY29" s="375">
        <f t="shared" si="116"/>
        <v>-4.2527869999999908</v>
      </c>
      <c r="FZ29" s="375">
        <f t="shared" si="116"/>
        <v>-237.63729400000003</v>
      </c>
      <c r="GA29" s="375">
        <f t="shared" si="116"/>
        <v>234.474064</v>
      </c>
      <c r="GB29" s="375">
        <f t="shared" si="116"/>
        <v>-1.1899769999999883</v>
      </c>
      <c r="GC29" s="375">
        <f t="shared" si="116"/>
        <v>0.35649100000000189</v>
      </c>
      <c r="GD29" s="375">
        <f t="shared" si="116"/>
        <v>-4.3883540000000103</v>
      </c>
      <c r="GE29" s="375">
        <f t="shared" si="116"/>
        <v>0.61758300000000688</v>
      </c>
      <c r="GF29" s="375">
        <f t="shared" si="116"/>
        <v>-127.86980699999999</v>
      </c>
      <c r="GG29" s="375">
        <f t="shared" si="116"/>
        <v>116.92402700000001</v>
      </c>
      <c r="GH29" s="375">
        <f t="shared" si="116"/>
        <v>18.095684000000002</v>
      </c>
      <c r="GI29" s="375">
        <f t="shared" si="116"/>
        <v>-7.2553450000000055</v>
      </c>
      <c r="GJ29" s="375">
        <f t="shared" si="116"/>
        <v>-8.3599649999999954</v>
      </c>
      <c r="GK29" s="375">
        <f t="shared" si="116"/>
        <v>5.6486249999999991</v>
      </c>
      <c r="GL29" s="375">
        <f t="shared" si="116"/>
        <v>-6.9289799999999957</v>
      </c>
    </row>
    <row r="30" spans="1:194">
      <c r="C30" s="361">
        <f>SUM(C18:C27)</f>
        <v>0</v>
      </c>
      <c r="E30" s="361">
        <f>SUM(E18:E27)</f>
        <v>293.43</v>
      </c>
      <c r="F30" s="361">
        <f t="shared" ref="F30:G30" si="117">SUM(F18:F27)</f>
        <v>0</v>
      </c>
      <c r="G30" s="361">
        <f t="shared" si="117"/>
        <v>0</v>
      </c>
      <c r="H30" s="361">
        <f>SUM(H18:H27)</f>
        <v>335.99</v>
      </c>
      <c r="I30" s="361">
        <f>SUM(I18:I27)</f>
        <v>329.83000000000004</v>
      </c>
      <c r="J30" s="361">
        <f>SUM(J18:J27)</f>
        <v>330.57</v>
      </c>
      <c r="K30" s="361">
        <f t="shared" ref="K30:AR30" si="118">SUM(K18:K27)</f>
        <v>320.49</v>
      </c>
      <c r="L30" s="361">
        <f t="shared" si="118"/>
        <v>314.24</v>
      </c>
      <c r="M30" s="361">
        <f t="shared" si="118"/>
        <v>309.58999999999997</v>
      </c>
      <c r="N30" s="361">
        <f t="shared" si="118"/>
        <v>361.59000000000003</v>
      </c>
      <c r="O30" s="361">
        <f t="shared" si="118"/>
        <v>349.14</v>
      </c>
      <c r="P30" s="361">
        <f t="shared" si="118"/>
        <v>334.97</v>
      </c>
      <c r="Q30" s="361">
        <f t="shared" si="118"/>
        <v>330.26</v>
      </c>
      <c r="R30" s="361">
        <f t="shared" si="118"/>
        <v>324.90000000000003</v>
      </c>
      <c r="S30" s="361">
        <f t="shared" si="118"/>
        <v>0</v>
      </c>
      <c r="T30" s="361">
        <f t="shared" si="118"/>
        <v>0</v>
      </c>
      <c r="U30" s="361">
        <f t="shared" si="118"/>
        <v>380.62</v>
      </c>
      <c r="V30" s="361">
        <f t="shared" si="118"/>
        <v>378.49</v>
      </c>
      <c r="W30" s="361">
        <f t="shared" si="118"/>
        <v>355.81</v>
      </c>
      <c r="X30" s="361">
        <f t="shared" si="118"/>
        <v>366.77</v>
      </c>
      <c r="Y30" s="361">
        <f t="shared" si="118"/>
        <v>348.06</v>
      </c>
      <c r="Z30" s="361">
        <f t="shared" si="118"/>
        <v>356.78</v>
      </c>
      <c r="AA30" s="361">
        <f t="shared" si="118"/>
        <v>0</v>
      </c>
      <c r="AB30" s="361">
        <f>SUM(AB18:AB27)</f>
        <v>357.62</v>
      </c>
      <c r="AC30" s="361">
        <f t="shared" si="118"/>
        <v>0</v>
      </c>
      <c r="AD30" s="361">
        <f t="shared" si="118"/>
        <v>0</v>
      </c>
      <c r="AE30" s="361">
        <f t="shared" si="118"/>
        <v>0</v>
      </c>
      <c r="AF30" s="361">
        <f t="shared" si="118"/>
        <v>359.74999999999994</v>
      </c>
      <c r="AG30" s="361">
        <f t="shared" si="118"/>
        <v>350.21</v>
      </c>
      <c r="AH30" s="361">
        <f t="shared" si="118"/>
        <v>0</v>
      </c>
      <c r="AI30" s="361">
        <f t="shared" si="118"/>
        <v>342.46999999999997</v>
      </c>
      <c r="AJ30" s="361">
        <f t="shared" si="118"/>
        <v>340.46999999999997</v>
      </c>
      <c r="AK30" s="361">
        <f t="shared" si="118"/>
        <v>342.44</v>
      </c>
      <c r="AL30" s="361">
        <f t="shared" si="118"/>
        <v>332.58</v>
      </c>
      <c r="AM30" s="361">
        <f t="shared" si="118"/>
        <v>333.65</v>
      </c>
      <c r="AN30" s="361">
        <f t="shared" si="118"/>
        <v>0</v>
      </c>
      <c r="AO30" s="361">
        <f t="shared" si="118"/>
        <v>308.36</v>
      </c>
      <c r="AP30" s="361">
        <f t="shared" si="118"/>
        <v>352.96999999999997</v>
      </c>
      <c r="AQ30" s="361">
        <f t="shared" si="118"/>
        <v>337.25</v>
      </c>
      <c r="AR30" s="361">
        <f t="shared" si="118"/>
        <v>314.47000000000003</v>
      </c>
      <c r="AS30" s="361">
        <f>SUM(AS18:AS27)</f>
        <v>328.59000000000003</v>
      </c>
      <c r="AT30" s="361">
        <f>SUM(AT18:AT27)</f>
        <v>307.17999999999995</v>
      </c>
      <c r="AU30" s="361"/>
      <c r="AW30" s="373">
        <f>SUM(AW18:AW27)</f>
        <v>0</v>
      </c>
      <c r="AY30" s="373">
        <f>SUM(AY18:AY27)</f>
        <v>279.84885599999996</v>
      </c>
      <c r="AZ30" s="373">
        <f t="shared" ref="AZ30:CN30" si="119">SUM(AZ18:AZ27)</f>
        <v>0</v>
      </c>
      <c r="BA30" s="373">
        <f t="shared" si="119"/>
        <v>0</v>
      </c>
      <c r="BB30" s="373">
        <f t="shared" si="119"/>
        <v>301.94600800000001</v>
      </c>
      <c r="BC30" s="373">
        <f t="shared" si="119"/>
        <v>298.74773600000003</v>
      </c>
      <c r="BD30" s="373">
        <f t="shared" si="119"/>
        <v>299.13194399999998</v>
      </c>
      <c r="BE30" s="373">
        <f t="shared" si="119"/>
        <v>293.89840799999996</v>
      </c>
      <c r="BF30" s="373">
        <f t="shared" si="119"/>
        <v>290.65340799999996</v>
      </c>
      <c r="BG30" s="373">
        <f t="shared" si="119"/>
        <v>288.23912799999999</v>
      </c>
      <c r="BH30" s="373">
        <f t="shared" si="119"/>
        <v>315.237528</v>
      </c>
      <c r="BI30" s="373">
        <f t="shared" si="119"/>
        <v>308.77348799999999</v>
      </c>
      <c r="BJ30" s="373">
        <f t="shared" si="119"/>
        <v>301.41642399999995</v>
      </c>
      <c r="BK30" s="373">
        <f t="shared" si="119"/>
        <v>298.97099200000002</v>
      </c>
      <c r="BL30" s="373">
        <f t="shared" si="119"/>
        <v>296.18808000000001</v>
      </c>
      <c r="BM30" s="373">
        <f t="shared" si="119"/>
        <v>0</v>
      </c>
      <c r="BN30" s="373">
        <f t="shared" si="119"/>
        <v>0</v>
      </c>
      <c r="BO30" s="373">
        <f t="shared" si="119"/>
        <v>325.11790400000001</v>
      </c>
      <c r="BP30" s="373">
        <f t="shared" si="119"/>
        <v>324.01200799999998</v>
      </c>
      <c r="BQ30" s="373">
        <f t="shared" si="119"/>
        <v>312.23655200000002</v>
      </c>
      <c r="BR30" s="373">
        <f t="shared" si="119"/>
        <v>317.926984</v>
      </c>
      <c r="BS30" s="373">
        <f t="shared" si="119"/>
        <v>308.21275200000002</v>
      </c>
      <c r="BT30" s="373">
        <f t="shared" si="119"/>
        <v>312.74017599999996</v>
      </c>
      <c r="BU30" s="373">
        <f t="shared" si="119"/>
        <v>0</v>
      </c>
      <c r="BV30" s="373">
        <f t="shared" si="119"/>
        <v>313.17630399999996</v>
      </c>
      <c r="BW30" s="373">
        <f t="shared" si="119"/>
        <v>0</v>
      </c>
      <c r="BX30" s="373">
        <f t="shared" si="119"/>
        <v>0</v>
      </c>
      <c r="BY30" s="373">
        <f t="shared" si="119"/>
        <v>0</v>
      </c>
      <c r="BZ30" s="373">
        <f t="shared" si="119"/>
        <v>308.13047499999999</v>
      </c>
      <c r="CA30" s="373">
        <f t="shared" si="119"/>
        <v>303.340441</v>
      </c>
      <c r="CB30" s="373">
        <f t="shared" si="119"/>
        <v>0</v>
      </c>
      <c r="CC30" s="373">
        <f t="shared" si="119"/>
        <v>299.45418699999999</v>
      </c>
      <c r="CD30" s="373">
        <f t="shared" si="119"/>
        <v>298.44998700000002</v>
      </c>
      <c r="CE30" s="373">
        <f t="shared" si="119"/>
        <v>299.43912399999999</v>
      </c>
      <c r="CF30" s="373">
        <f t="shared" si="119"/>
        <v>294.48841800000002</v>
      </c>
      <c r="CG30" s="373">
        <f t="shared" si="119"/>
        <v>295.025665</v>
      </c>
      <c r="CH30" s="373">
        <f t="shared" si="119"/>
        <v>127.5</v>
      </c>
      <c r="CI30" s="373">
        <f t="shared" si="119"/>
        <v>282.32755600000002</v>
      </c>
      <c r="CJ30" s="373">
        <f t="shared" si="119"/>
        <v>304.72623699999997</v>
      </c>
      <c r="CK30" s="373">
        <f t="shared" si="119"/>
        <v>296.83322500000003</v>
      </c>
      <c r="CL30" s="373">
        <f t="shared" si="119"/>
        <v>285.39538699999997</v>
      </c>
      <c r="CM30" s="373">
        <f>SUM(CM18:CM27)</f>
        <v>292.48503899999997</v>
      </c>
      <c r="CN30" s="373">
        <f t="shared" si="119"/>
        <v>281.73507800000004</v>
      </c>
      <c r="CO30" s="361"/>
      <c r="CP30" s="373"/>
      <c r="CQ30" s="373"/>
      <c r="CR30" s="373"/>
      <c r="CS30" s="373"/>
      <c r="CT30" s="373"/>
      <c r="CU30" s="373"/>
      <c r="CV30" s="373"/>
      <c r="CW30" s="373"/>
      <c r="CX30" s="373"/>
      <c r="CY30" s="373"/>
      <c r="CZ30" s="373"/>
      <c r="DA30" s="373"/>
      <c r="DB30" s="373"/>
      <c r="DC30" s="373"/>
      <c r="DD30" s="362"/>
      <c r="DE30" s="373"/>
      <c r="DF30" s="373"/>
      <c r="DG30" s="373"/>
      <c r="DH30" s="373"/>
      <c r="DI30" s="373"/>
      <c r="DJ30" s="373"/>
      <c r="DK30" s="373"/>
      <c r="DL30" s="373"/>
      <c r="DM30" s="373"/>
      <c r="DN30" s="373"/>
      <c r="DO30" s="373"/>
      <c r="DP30" s="373"/>
      <c r="DQ30" s="373"/>
      <c r="DR30" s="373"/>
      <c r="DS30" s="373"/>
      <c r="DT30" s="373"/>
      <c r="DU30" s="373"/>
      <c r="DV30" s="373"/>
      <c r="DW30" s="373"/>
      <c r="DX30" s="373"/>
      <c r="DY30" s="373"/>
      <c r="DZ30" s="373"/>
      <c r="EA30" s="373"/>
      <c r="EB30" s="373"/>
      <c r="EC30" s="373"/>
      <c r="ED30" s="373"/>
      <c r="EE30" s="373"/>
      <c r="EF30" s="373"/>
      <c r="EG30" s="373"/>
      <c r="EH30" s="373"/>
      <c r="EI30" s="373"/>
      <c r="EJ30" s="373"/>
      <c r="EK30" s="373"/>
      <c r="EM30" s="373"/>
      <c r="EN30" s="373"/>
      <c r="EO30" s="373"/>
      <c r="EP30" s="373"/>
      <c r="EQ30" s="362"/>
      <c r="ER30" s="373"/>
      <c r="ES30" s="361"/>
      <c r="ET30" s="361"/>
      <c r="EU30" s="361"/>
      <c r="EW30" s="375"/>
      <c r="EX30" s="375"/>
      <c r="EY30" s="375"/>
      <c r="EZ30" s="375"/>
      <c r="FA30" s="375"/>
      <c r="FB30" s="375"/>
      <c r="FC30" s="375"/>
      <c r="FD30" s="375"/>
      <c r="FE30" s="375"/>
      <c r="FF30" s="375"/>
      <c r="FG30" s="375"/>
      <c r="FH30" s="375"/>
      <c r="FI30" s="375"/>
      <c r="FJ30" s="375"/>
      <c r="FK30" s="375"/>
      <c r="FL30" s="375"/>
      <c r="FM30" s="375"/>
      <c r="FN30" s="375"/>
      <c r="FO30" s="375"/>
      <c r="FP30" s="375"/>
      <c r="FQ30" s="375"/>
      <c r="FR30" s="375"/>
      <c r="FS30" s="375"/>
      <c r="FT30" s="375"/>
      <c r="FU30" s="375"/>
      <c r="FV30" s="375"/>
      <c r="FW30" s="375"/>
      <c r="FX30" s="375"/>
      <c r="FY30" s="375"/>
      <c r="FZ30" s="375"/>
      <c r="GA30" s="375"/>
      <c r="GB30" s="375"/>
      <c r="GC30" s="375"/>
      <c r="GD30" s="375"/>
      <c r="GE30" s="375"/>
      <c r="GF30" s="375"/>
      <c r="GG30" s="375"/>
      <c r="GH30" s="375"/>
      <c r="GI30" s="375"/>
      <c r="GJ30" s="375"/>
      <c r="GK30" s="375"/>
      <c r="GL30" s="375"/>
    </row>
    <row r="31" spans="1:194">
      <c r="A31" s="361" t="s">
        <v>594</v>
      </c>
      <c r="AT31" s="361"/>
      <c r="AU31" s="361"/>
      <c r="BP31" s="361"/>
      <c r="BQ31" s="361"/>
      <c r="CE31" s="361"/>
      <c r="CF31" s="361"/>
      <c r="CG31" s="361"/>
      <c r="CH31" s="361"/>
      <c r="CI31" s="361"/>
      <c r="CJ31" s="361"/>
      <c r="CK31" s="361"/>
      <c r="CL31" s="361"/>
      <c r="CM31" s="361"/>
      <c r="CN31" s="361"/>
      <c r="CO31" s="361"/>
      <c r="CP31" s="373"/>
      <c r="CQ31" s="373"/>
      <c r="CR31" s="373"/>
      <c r="CS31" s="373"/>
      <c r="CT31" s="373"/>
      <c r="CU31" s="373"/>
      <c r="CV31" s="373"/>
      <c r="CW31" s="373"/>
      <c r="CX31" s="373"/>
      <c r="CY31" s="373"/>
      <c r="CZ31" s="373"/>
      <c r="DA31" s="373"/>
      <c r="DB31" s="373"/>
      <c r="DC31" s="373"/>
      <c r="DD31" s="362"/>
      <c r="DE31" s="373"/>
      <c r="DF31" s="373"/>
      <c r="ES31" s="361"/>
      <c r="ET31" s="361"/>
      <c r="EU31" s="361"/>
      <c r="EV31" s="244" t="s">
        <v>591</v>
      </c>
      <c r="EW31" s="375">
        <f>SUM(EW18:EW27)</f>
        <v>279.84885599999996</v>
      </c>
      <c r="EX31" s="375">
        <f t="shared" ref="EX31:GL31" si="120">SUM(EX18:EX27)</f>
        <v>-279.84885599999996</v>
      </c>
      <c r="EY31" s="375">
        <f t="shared" si="120"/>
        <v>0</v>
      </c>
      <c r="EZ31" s="375">
        <f t="shared" si="120"/>
        <v>301.94600800000001</v>
      </c>
      <c r="FA31" s="375">
        <f t="shared" si="120"/>
        <v>-3.1982719999999816</v>
      </c>
      <c r="FB31" s="375">
        <f t="shared" si="120"/>
        <v>0.38420799999999034</v>
      </c>
      <c r="FC31" s="375">
        <f t="shared" si="120"/>
        <v>-5.2335360000000009</v>
      </c>
      <c r="FD31" s="375">
        <f t="shared" si="120"/>
        <v>-3.2450000000000045</v>
      </c>
      <c r="FE31" s="375">
        <f t="shared" si="120"/>
        <v>-2.4142799999999909</v>
      </c>
      <c r="FF31" s="375">
        <f t="shared" si="120"/>
        <v>26.9984</v>
      </c>
      <c r="FG31" s="375">
        <f t="shared" si="120"/>
        <v>-6.4640400000000113</v>
      </c>
      <c r="FH31" s="375">
        <f t="shared" si="120"/>
        <v>-7.3570639999999869</v>
      </c>
      <c r="FI31" s="375">
        <f t="shared" si="120"/>
        <v>-2.4454320000000038</v>
      </c>
      <c r="FJ31" s="375">
        <f t="shared" si="120"/>
        <v>-2.7829119999999961</v>
      </c>
      <c r="FK31" s="375">
        <f t="shared" si="120"/>
        <v>-296.18808000000001</v>
      </c>
      <c r="FL31" s="375">
        <f t="shared" si="120"/>
        <v>0</v>
      </c>
      <c r="FM31" s="375">
        <f t="shared" si="120"/>
        <v>325.11790400000001</v>
      </c>
      <c r="FN31" s="375">
        <f t="shared" si="120"/>
        <v>-1.105896000000012</v>
      </c>
      <c r="FO31" s="375">
        <f t="shared" si="120"/>
        <v>-11.775455999999973</v>
      </c>
      <c r="FP31" s="375">
        <f t="shared" si="120"/>
        <v>5.6904319999999906</v>
      </c>
      <c r="FQ31" s="375">
        <f t="shared" si="120"/>
        <v>-9.7142320000000026</v>
      </c>
      <c r="FR31" s="375">
        <f t="shared" si="120"/>
        <v>4.5274239999999928</v>
      </c>
      <c r="FS31" s="375">
        <f t="shared" si="120"/>
        <v>-312.74017599999996</v>
      </c>
      <c r="FT31" s="375">
        <f t="shared" si="120"/>
        <v>313.17630399999996</v>
      </c>
      <c r="FU31" s="375">
        <f t="shared" si="120"/>
        <v>-313.17630399999996</v>
      </c>
      <c r="FV31" s="375">
        <f t="shared" si="120"/>
        <v>0</v>
      </c>
      <c r="FW31" s="375">
        <f t="shared" si="120"/>
        <v>0</v>
      </c>
      <c r="FX31" s="375">
        <f t="shared" si="120"/>
        <v>308.13047499999999</v>
      </c>
      <c r="FY31" s="375">
        <f t="shared" si="120"/>
        <v>-4.7900339999999915</v>
      </c>
      <c r="FZ31" s="375">
        <f t="shared" si="120"/>
        <v>-303.340441</v>
      </c>
      <c r="GA31" s="375">
        <f t="shared" si="120"/>
        <v>299.45418699999999</v>
      </c>
      <c r="GB31" s="375">
        <f t="shared" si="120"/>
        <v>-1.0041999999999973</v>
      </c>
      <c r="GC31" s="375">
        <f t="shared" si="120"/>
        <v>0.98913700000001015</v>
      </c>
      <c r="GD31" s="375">
        <f t="shared" si="120"/>
        <v>-4.9507060000000109</v>
      </c>
      <c r="GE31" s="375">
        <f t="shared" si="120"/>
        <v>0.5372470000000007</v>
      </c>
      <c r="GF31" s="375">
        <f t="shared" si="120"/>
        <v>-167.525665</v>
      </c>
      <c r="GG31" s="375">
        <f t="shared" si="120"/>
        <v>154.82755600000002</v>
      </c>
      <c r="GH31" s="375">
        <f t="shared" si="120"/>
        <v>22.398681000000003</v>
      </c>
      <c r="GI31" s="375">
        <f t="shared" si="120"/>
        <v>-7.893012000000013</v>
      </c>
      <c r="GJ31" s="375">
        <f t="shared" si="120"/>
        <v>-11.437837999999989</v>
      </c>
      <c r="GK31" s="375">
        <f t="shared" si="120"/>
        <v>7.0896519999999938</v>
      </c>
      <c r="GL31" s="375">
        <f t="shared" si="120"/>
        <v>-10.749960999999992</v>
      </c>
    </row>
    <row r="32" spans="1:194">
      <c r="A32" s="361" t="s">
        <v>580</v>
      </c>
      <c r="D32" s="361" t="s">
        <v>36</v>
      </c>
      <c r="E32" s="361">
        <v>10.96</v>
      </c>
      <c r="H32" s="361">
        <v>10.220000000000001</v>
      </c>
      <c r="I32" s="361">
        <v>3.84</v>
      </c>
      <c r="J32" s="361">
        <v>16.77</v>
      </c>
      <c r="K32" s="361">
        <v>13.46</v>
      </c>
      <c r="L32" s="361">
        <v>10.49</v>
      </c>
      <c r="M32" s="361">
        <v>8.6999999999999993</v>
      </c>
      <c r="N32" s="361">
        <v>20.11</v>
      </c>
      <c r="O32" s="361">
        <v>17.440000000000001</v>
      </c>
      <c r="P32" s="361">
        <v>13.6</v>
      </c>
      <c r="Q32" s="361">
        <v>12.3</v>
      </c>
      <c r="R32" s="361">
        <v>13.27</v>
      </c>
      <c r="U32" s="361">
        <v>19.72</v>
      </c>
      <c r="V32" s="372">
        <v>23.02</v>
      </c>
      <c r="W32" s="361">
        <v>21.31</v>
      </c>
      <c r="X32" s="361">
        <v>20.55</v>
      </c>
      <c r="Y32" s="361">
        <v>16.43</v>
      </c>
      <c r="Z32" s="361">
        <v>19.73</v>
      </c>
      <c r="AA32" s="372"/>
      <c r="AB32" s="361">
        <v>18.350000000000001</v>
      </c>
      <c r="AC32" s="372"/>
      <c r="AD32" s="372"/>
      <c r="AE32" s="372"/>
      <c r="AF32" s="361">
        <v>13.63</v>
      </c>
      <c r="AG32" s="361">
        <v>15.37</v>
      </c>
      <c r="AH32" s="372"/>
      <c r="AI32" s="361">
        <v>7.43</v>
      </c>
      <c r="AJ32" s="361">
        <v>7.7</v>
      </c>
      <c r="AK32" s="378">
        <v>7.2</v>
      </c>
      <c r="AL32" s="374">
        <v>10.45</v>
      </c>
      <c r="AM32" s="361">
        <v>4.47</v>
      </c>
      <c r="AO32" s="361">
        <v>6.93</v>
      </c>
      <c r="AP32" s="361">
        <v>25.15</v>
      </c>
      <c r="AQ32" s="361">
        <v>25.84</v>
      </c>
      <c r="AR32" s="361">
        <v>22.89</v>
      </c>
      <c r="AS32" s="361">
        <v>23.9</v>
      </c>
      <c r="AT32" s="244">
        <v>20.43</v>
      </c>
      <c r="AW32" s="373"/>
      <c r="AX32" s="361" t="s">
        <v>36</v>
      </c>
      <c r="AY32" s="373">
        <f t="shared" ref="AY32:AY42" si="121">0.5192*E32+12.75</f>
        <v>18.440432000000001</v>
      </c>
      <c r="BB32" s="373">
        <f t="shared" ref="BB32:BL41" si="122">0.5192*H32+12.75</f>
        <v>18.056224</v>
      </c>
      <c r="BC32" s="373">
        <f t="shared" si="122"/>
        <v>14.743728000000001</v>
      </c>
      <c r="BD32" s="373">
        <f t="shared" si="122"/>
        <v>21.456983999999999</v>
      </c>
      <c r="BE32" s="373">
        <f t="shared" si="122"/>
        <v>19.738432</v>
      </c>
      <c r="BF32" s="373">
        <f t="shared" si="122"/>
        <v>18.196407999999998</v>
      </c>
      <c r="BG32" s="373">
        <f t="shared" si="122"/>
        <v>17.267040000000001</v>
      </c>
      <c r="BH32" s="373">
        <f t="shared" si="122"/>
        <v>23.191112</v>
      </c>
      <c r="BI32" s="373">
        <f t="shared" si="122"/>
        <v>21.804848</v>
      </c>
      <c r="BJ32" s="373">
        <f t="shared" si="122"/>
        <v>19.811119999999999</v>
      </c>
      <c r="BK32" s="373">
        <f t="shared" si="122"/>
        <v>19.13616</v>
      </c>
      <c r="BL32" s="373">
        <f t="shared" si="122"/>
        <v>19.639783999999999</v>
      </c>
      <c r="BO32" s="373">
        <f t="shared" ref="BO32:BT41" si="123">0.5192*U32+12.75</f>
        <v>22.988624000000002</v>
      </c>
      <c r="BP32" s="373">
        <f t="shared" si="123"/>
        <v>24.701983999999999</v>
      </c>
      <c r="BQ32" s="373">
        <f t="shared" si="123"/>
        <v>23.814152</v>
      </c>
      <c r="BR32" s="373">
        <f t="shared" si="123"/>
        <v>23.419560000000001</v>
      </c>
      <c r="BS32" s="373">
        <f t="shared" si="123"/>
        <v>21.280456000000001</v>
      </c>
      <c r="BT32" s="373">
        <f t="shared" si="123"/>
        <v>22.993816000000002</v>
      </c>
      <c r="BU32" s="373"/>
      <c r="BV32" s="373">
        <f t="shared" ref="BV32:BV41" si="124">0.5192*AB32+12.75</f>
        <v>22.277320000000003</v>
      </c>
      <c r="BW32" s="373"/>
      <c r="BX32" s="373"/>
      <c r="BY32" s="373"/>
      <c r="BZ32" s="373">
        <f t="shared" ref="BZ32:CA41" si="125">0.5021*AF32+12.75</f>
        <v>19.593623000000001</v>
      </c>
      <c r="CA32" s="373">
        <f t="shared" si="125"/>
        <v>20.467276999999999</v>
      </c>
      <c r="CB32" s="373"/>
      <c r="CC32" s="373">
        <f t="shared" ref="CC32:CN41" si="126">0.5021*AI32+12.75</f>
        <v>16.480602999999999</v>
      </c>
      <c r="CD32" s="373">
        <f t="shared" si="126"/>
        <v>16.61617</v>
      </c>
      <c r="CE32" s="373">
        <f t="shared" si="126"/>
        <v>16.365120000000001</v>
      </c>
      <c r="CF32" s="373">
        <f t="shared" si="126"/>
        <v>17.996945</v>
      </c>
      <c r="CG32" s="373">
        <f t="shared" si="126"/>
        <v>14.994387</v>
      </c>
      <c r="CH32" s="373">
        <f t="shared" si="126"/>
        <v>12.75</v>
      </c>
      <c r="CI32" s="373">
        <f t="shared" si="126"/>
        <v>16.229552999999999</v>
      </c>
      <c r="CJ32" s="373">
        <f t="shared" si="126"/>
        <v>25.377814999999998</v>
      </c>
      <c r="CK32" s="373">
        <f t="shared" si="126"/>
        <v>25.724263999999998</v>
      </c>
      <c r="CL32" s="373">
        <f t="shared" si="126"/>
        <v>24.243068999999998</v>
      </c>
      <c r="CM32" s="373">
        <f t="shared" si="126"/>
        <v>24.75019</v>
      </c>
      <c r="CN32" s="373">
        <f t="shared" si="126"/>
        <v>23.007902999999999</v>
      </c>
      <c r="CO32" s="373"/>
      <c r="CP32" s="373">
        <v>31.762795761569009</v>
      </c>
      <c r="CQ32" s="373">
        <f>CP32*0.8</f>
        <v>25.410236609255207</v>
      </c>
      <c r="CR32" s="373">
        <f>BD32/CQ32</f>
        <v>0.84442283359867221</v>
      </c>
      <c r="CS32" s="373">
        <f>AV32/CP32</f>
        <v>0</v>
      </c>
      <c r="CT32" s="373">
        <f>AW32/CP32</f>
        <v>0</v>
      </c>
      <c r="CU32" s="373"/>
      <c r="CV32" s="373">
        <f>AY32/CP32</f>
        <v>0.58056703000658927</v>
      </c>
      <c r="CW32" s="373"/>
      <c r="CX32" s="373"/>
      <c r="CY32" s="373">
        <f>BB32/CP32</f>
        <v>0.5684708655856705</v>
      </c>
      <c r="CZ32" s="373">
        <f>BC32/CP32</f>
        <v>0.4641823128755872</v>
      </c>
      <c r="DA32" s="373">
        <f>BD32/CP32</f>
        <v>0.67553826687893781</v>
      </c>
      <c r="DB32" s="373">
        <f>BE32/CP32</f>
        <v>0.62143245034753092</v>
      </c>
      <c r="DC32" s="373">
        <f>BF32/CP32</f>
        <v>0.57288433098249214</v>
      </c>
      <c r="DD32" s="362">
        <f>BG32/CP32</f>
        <v>0.54362469001837799</v>
      </c>
      <c r="DE32" s="373">
        <f>BH32/CP32</f>
        <v>0.73013446845443597</v>
      </c>
      <c r="DF32" s="373">
        <f>BI32/CP32</f>
        <v>0.68649019953031021</v>
      </c>
      <c r="DG32" s="373">
        <f>BJ32/CP32</f>
        <v>0.62372091388662365</v>
      </c>
      <c r="DH32" s="373">
        <f>BK32/CP32</f>
        <v>0.60247089530933395</v>
      </c>
      <c r="DI32" s="373">
        <f>BL32/CP32</f>
        <v>0.61832667840161937</v>
      </c>
      <c r="DJ32" s="373"/>
      <c r="DK32" s="373"/>
      <c r="DL32" s="373">
        <f>BO32/CP32</f>
        <v>0.72375946288124915</v>
      </c>
      <c r="DM32" s="373">
        <f>BP32/CP32</f>
        <v>0.7777018177312921</v>
      </c>
      <c r="DN32" s="373">
        <f>BQ32/CP32</f>
        <v>0.74974987021808803</v>
      </c>
      <c r="DO32" s="373">
        <f>BR32/CP32</f>
        <v>0.73732678243444172</v>
      </c>
      <c r="DP32" s="373">
        <f>BS32/CP32</f>
        <v>0.66998056971256981</v>
      </c>
      <c r="DQ32" s="373">
        <f>BT32/CP32</f>
        <v>0.72392292456261287</v>
      </c>
      <c r="DR32" s="373"/>
      <c r="DS32" s="373">
        <f>BV32/CP32</f>
        <v>0.70136521253441308</v>
      </c>
      <c r="DT32" s="373"/>
      <c r="DU32" s="373"/>
      <c r="DV32" s="373"/>
      <c r="DW32" s="373">
        <f>BZ32/CP32</f>
        <v>0.61687337434279177</v>
      </c>
      <c r="DX32" s="373">
        <f>CA32/CP32</f>
        <v>0.64437895056971406</v>
      </c>
      <c r="DY32" s="373"/>
      <c r="DZ32" s="373">
        <f>CC32/CP32</f>
        <v>0.51886499928134455</v>
      </c>
      <c r="EA32" s="373">
        <f>CD32/CP32</f>
        <v>0.52313310593724638</v>
      </c>
      <c r="EB32" s="373">
        <f>CE32/CP32</f>
        <v>0.51522920472261358</v>
      </c>
      <c r="EC32" s="373">
        <f>CF32/CP32</f>
        <v>0.56660456261772696</v>
      </c>
      <c r="ED32" s="373">
        <f>CG32/CP32</f>
        <v>0.4720739040907182</v>
      </c>
      <c r="EE32" s="373">
        <f>CH32/CP32</f>
        <v>0.4014130272319007</v>
      </c>
      <c r="EF32" s="373">
        <f>CI32/CP32</f>
        <v>0.51096109806671175</v>
      </c>
      <c r="EG32" s="373">
        <f>CJ32/CP32</f>
        <v>0.79897925832793226</v>
      </c>
      <c r="EH32" s="373">
        <f>CK32/CP32</f>
        <v>0.80988664200412563</v>
      </c>
      <c r="EI32" s="373">
        <f>CL32/CP32</f>
        <v>0.76325362483779191</v>
      </c>
      <c r="EJ32" s="373">
        <f>CM32/CP32</f>
        <v>0.7792195052913502</v>
      </c>
      <c r="EK32" s="373">
        <f>CN32/CP32</f>
        <v>0.7243664308617983</v>
      </c>
      <c r="EN32" s="361">
        <v>6.93</v>
      </c>
      <c r="EO32" s="361">
        <v>25.15</v>
      </c>
      <c r="EP32" s="361">
        <v>25.84</v>
      </c>
      <c r="EQ32" s="361">
        <v>22.89</v>
      </c>
      <c r="ER32" s="361">
        <v>23.9</v>
      </c>
      <c r="ES32" s="244">
        <v>20.43</v>
      </c>
      <c r="EW32" s="377">
        <f>EW31/EW3</f>
        <v>44.919559550561786</v>
      </c>
      <c r="EX32" s="377">
        <f t="shared" ref="EX32:GE32" si="127">EX31/EX3</f>
        <v>-60.70474099783079</v>
      </c>
      <c r="EY32" s="377">
        <f t="shared" si="127"/>
        <v>0</v>
      </c>
      <c r="EZ32" s="377">
        <f t="shared" si="127"/>
        <v>53.441771327433628</v>
      </c>
      <c r="FA32" s="377">
        <f t="shared" si="127"/>
        <v>-0.52951523178807647</v>
      </c>
      <c r="FB32" s="377">
        <f t="shared" si="127"/>
        <v>6.247284552845371E-2</v>
      </c>
      <c r="FC32" s="377">
        <f t="shared" si="127"/>
        <v>-0.8766391959798997</v>
      </c>
      <c r="FD32" s="377">
        <f t="shared" si="127"/>
        <v>-0.53196721311475492</v>
      </c>
      <c r="FE32" s="377">
        <f t="shared" si="127"/>
        <v>-0.44626247689463788</v>
      </c>
      <c r="FF32" s="377">
        <f t="shared" si="127"/>
        <v>4.8039857651245548</v>
      </c>
      <c r="FG32" s="377">
        <f t="shared" si="127"/>
        <v>-1.0131724137931053</v>
      </c>
      <c r="FH32" s="377">
        <f t="shared" si="127"/>
        <v>-1.0964327868852439</v>
      </c>
      <c r="FI32" s="377">
        <f t="shared" si="127"/>
        <v>-0.40220921052631642</v>
      </c>
      <c r="FJ32" s="377">
        <f t="shared" si="127"/>
        <v>-0.49518007117437651</v>
      </c>
      <c r="FK32" s="377">
        <f t="shared" si="127"/>
        <v>-49.612743718592967</v>
      </c>
      <c r="FL32" s="377">
        <f t="shared" si="127"/>
        <v>0</v>
      </c>
      <c r="FM32" s="377">
        <f t="shared" si="127"/>
        <v>61.575360606060606</v>
      </c>
      <c r="FN32" s="377">
        <f t="shared" si="127"/>
        <v>-0.1978347048300558</v>
      </c>
      <c r="FO32" s="377">
        <f t="shared" si="127"/>
        <v>-2.133234782608691</v>
      </c>
      <c r="FP32" s="377">
        <f t="shared" si="127"/>
        <v>1.0880367112810689</v>
      </c>
      <c r="FQ32" s="377">
        <f t="shared" si="127"/>
        <v>-1.6436940778341798</v>
      </c>
      <c r="FR32" s="377">
        <f t="shared" si="127"/>
        <v>0.7197812400635919</v>
      </c>
      <c r="FS32" s="377">
        <f t="shared" si="127"/>
        <v>-54.866697543859644</v>
      </c>
      <c r="FT32" s="377">
        <f t="shared" si="127"/>
        <v>62.138155555555549</v>
      </c>
      <c r="FU32" s="377">
        <f t="shared" si="127"/>
        <v>-62.63526079999999</v>
      </c>
      <c r="FV32" s="377">
        <f t="shared" si="127"/>
        <v>0</v>
      </c>
      <c r="FW32" s="377">
        <f t="shared" si="127"/>
        <v>0</v>
      </c>
      <c r="FX32" s="377">
        <f t="shared" si="127"/>
        <v>62.883770408163258</v>
      </c>
      <c r="FY32" s="377">
        <f t="shared" si="127"/>
        <v>-1.0345645788336915</v>
      </c>
      <c r="FZ32" s="377">
        <f t="shared" si="127"/>
        <v>-64.403490658174093</v>
      </c>
      <c r="GA32" s="377">
        <f t="shared" si="127"/>
        <v>62.516531732776613</v>
      </c>
      <c r="GB32" s="377">
        <f t="shared" si="127"/>
        <v>-0.23852731591448867</v>
      </c>
      <c r="GC32" s="377">
        <f t="shared" si="127"/>
        <v>0.2724895316804436</v>
      </c>
      <c r="GD32" s="377">
        <f t="shared" si="127"/>
        <v>-1.3489662125340629</v>
      </c>
      <c r="GE32" s="377">
        <f t="shared" si="127"/>
        <v>0.14175382585751997</v>
      </c>
      <c r="GF32" s="377">
        <f>GF31/GF3/6</f>
        <v>-5.9406264184397166</v>
      </c>
      <c r="GG32" s="377">
        <f>GG31/GG3</f>
        <v>37.397960386473436</v>
      </c>
      <c r="GH32" s="377">
        <f>GH31/GH3</f>
        <v>4.8905417030567691</v>
      </c>
      <c r="GI32" s="377">
        <f>GI31/GI3</f>
        <v>-1.5034308571428596</v>
      </c>
      <c r="GJ32" s="377">
        <f>GJ31/GJ3/3</f>
        <v>-0.75348076416337217</v>
      </c>
      <c r="GK32" s="377">
        <f>GK31/GK3</f>
        <v>1.5084365957446795</v>
      </c>
      <c r="GL32" s="377">
        <f>GL31/GL3/2</f>
        <v>-1.241334988452655</v>
      </c>
    </row>
    <row r="33" spans="1:194">
      <c r="A33" s="361" t="s">
        <v>582</v>
      </c>
      <c r="D33" s="361" t="s">
        <v>364</v>
      </c>
      <c r="E33" s="361">
        <v>16.72</v>
      </c>
      <c r="H33" s="361">
        <v>20.72</v>
      </c>
      <c r="I33" s="361">
        <v>19.84</v>
      </c>
      <c r="J33" s="361">
        <v>22.3</v>
      </c>
      <c r="K33" s="361">
        <v>15.36</v>
      </c>
      <c r="L33" s="361">
        <v>20.18</v>
      </c>
      <c r="M33" s="361">
        <v>18.57</v>
      </c>
      <c r="N33" s="361">
        <v>20</v>
      </c>
      <c r="O33" s="361">
        <v>25.03</v>
      </c>
      <c r="P33" s="361">
        <v>21.13</v>
      </c>
      <c r="Q33" s="361">
        <v>20.260000000000002</v>
      </c>
      <c r="R33" s="361">
        <v>21.91</v>
      </c>
      <c r="U33" s="361">
        <v>20.02</v>
      </c>
      <c r="V33" s="372">
        <v>21.9</v>
      </c>
      <c r="W33" s="361">
        <v>23.85</v>
      </c>
      <c r="X33" s="361">
        <v>25.2</v>
      </c>
      <c r="Y33" s="361">
        <v>25.74</v>
      </c>
      <c r="Z33" s="361">
        <v>21.41</v>
      </c>
      <c r="AA33" s="372"/>
      <c r="AB33" s="361">
        <v>16.52</v>
      </c>
      <c r="AC33" s="372"/>
      <c r="AD33" s="372"/>
      <c r="AE33" s="372"/>
      <c r="AF33" s="361">
        <v>27.18</v>
      </c>
      <c r="AG33" s="361">
        <v>27.19</v>
      </c>
      <c r="AH33" s="372"/>
      <c r="AI33" s="361">
        <v>22.63</v>
      </c>
      <c r="AJ33" s="361">
        <v>22.15</v>
      </c>
      <c r="AK33" s="378">
        <v>22.76</v>
      </c>
      <c r="AL33" s="374">
        <v>22.42</v>
      </c>
      <c r="AM33" s="361">
        <v>18.39</v>
      </c>
      <c r="AO33" s="361">
        <v>20.64</v>
      </c>
      <c r="AP33" s="361">
        <v>24.34</v>
      </c>
      <c r="AQ33" s="361">
        <v>26.74</v>
      </c>
      <c r="AR33" s="361">
        <v>25.75</v>
      </c>
      <c r="AS33" s="361">
        <v>25.46</v>
      </c>
      <c r="AT33" s="244">
        <v>24.56</v>
      </c>
      <c r="AW33" s="373"/>
      <c r="AX33" s="361" t="s">
        <v>364</v>
      </c>
      <c r="AY33" s="373">
        <f t="shared" si="121"/>
        <v>21.431024000000001</v>
      </c>
      <c r="BB33" s="373">
        <f t="shared" si="122"/>
        <v>23.507823999999999</v>
      </c>
      <c r="BC33" s="373">
        <f t="shared" si="122"/>
        <v>23.050927999999999</v>
      </c>
      <c r="BD33" s="373">
        <f t="shared" si="122"/>
        <v>24.32816</v>
      </c>
      <c r="BE33" s="373">
        <f t="shared" si="122"/>
        <v>20.724912</v>
      </c>
      <c r="BF33" s="373">
        <f t="shared" si="122"/>
        <v>23.227456</v>
      </c>
      <c r="BG33" s="373">
        <f t="shared" si="122"/>
        <v>22.391544</v>
      </c>
      <c r="BH33" s="373">
        <f t="shared" si="122"/>
        <v>23.134</v>
      </c>
      <c r="BI33" s="373">
        <f t="shared" si="122"/>
        <v>25.745576</v>
      </c>
      <c r="BJ33" s="373">
        <f t="shared" si="122"/>
        <v>23.720696</v>
      </c>
      <c r="BK33" s="373">
        <f t="shared" si="122"/>
        <v>23.268992000000001</v>
      </c>
      <c r="BL33" s="373">
        <f t="shared" si="122"/>
        <v>24.125672000000002</v>
      </c>
      <c r="BO33" s="373">
        <f t="shared" si="123"/>
        <v>23.144384000000002</v>
      </c>
      <c r="BP33" s="373">
        <f t="shared" si="123"/>
        <v>24.120480000000001</v>
      </c>
      <c r="BQ33" s="373">
        <f t="shared" si="123"/>
        <v>25.132919999999999</v>
      </c>
      <c r="BR33" s="373">
        <f t="shared" si="123"/>
        <v>25.833840000000002</v>
      </c>
      <c r="BS33" s="373">
        <f t="shared" si="123"/>
        <v>26.114207999999998</v>
      </c>
      <c r="BT33" s="373">
        <f t="shared" si="123"/>
        <v>23.866072000000003</v>
      </c>
      <c r="BU33" s="373"/>
      <c r="BV33" s="373">
        <f t="shared" si="124"/>
        <v>21.327183999999999</v>
      </c>
      <c r="BW33" s="373"/>
      <c r="BX33" s="373"/>
      <c r="BY33" s="373"/>
      <c r="BZ33" s="373">
        <f t="shared" si="125"/>
        <v>26.397078</v>
      </c>
      <c r="CA33" s="373">
        <f t="shared" si="125"/>
        <v>26.402099</v>
      </c>
      <c r="CB33" s="373"/>
      <c r="CC33" s="373">
        <f t="shared" si="126"/>
        <v>24.112522999999999</v>
      </c>
      <c r="CD33" s="373">
        <f t="shared" si="126"/>
        <v>23.871514999999999</v>
      </c>
      <c r="CE33" s="373">
        <f t="shared" si="126"/>
        <v>24.177796000000001</v>
      </c>
      <c r="CF33" s="373">
        <f t="shared" si="126"/>
        <v>24.007082</v>
      </c>
      <c r="CG33" s="373">
        <f t="shared" si="126"/>
        <v>21.983619000000001</v>
      </c>
      <c r="CH33" s="373">
        <f t="shared" si="126"/>
        <v>12.75</v>
      </c>
      <c r="CI33" s="373">
        <f t="shared" si="126"/>
        <v>23.113343999999998</v>
      </c>
      <c r="CJ33" s="373">
        <f t="shared" si="126"/>
        <v>24.971114</v>
      </c>
      <c r="CK33" s="373">
        <f t="shared" si="126"/>
        <v>26.176153999999997</v>
      </c>
      <c r="CL33" s="373">
        <f t="shared" si="126"/>
        <v>25.679074999999997</v>
      </c>
      <c r="CM33" s="373">
        <f t="shared" si="126"/>
        <v>25.533466000000001</v>
      </c>
      <c r="CN33" s="373">
        <f t="shared" si="126"/>
        <v>25.081575999999998</v>
      </c>
      <c r="CO33" s="373"/>
      <c r="CP33" s="373">
        <v>26.892029893368669</v>
      </c>
      <c r="CQ33" s="373">
        <f t="shared" ref="CQ33:CQ41" si="128">CP33*0.8</f>
        <v>21.513623914694936</v>
      </c>
      <c r="CR33" s="373">
        <f t="shared" ref="CR33:CR41" si="129">BD33/CQ33</f>
        <v>1.1308257547154847</v>
      </c>
      <c r="CS33" s="373">
        <f t="shared" ref="CS33:CS41" si="130">AV33/CP33</f>
        <v>0</v>
      </c>
      <c r="CT33" s="373">
        <f t="shared" ref="CT33:CT41" si="131">AW33/CP33</f>
        <v>0</v>
      </c>
      <c r="CU33" s="373"/>
      <c r="CV33" s="373">
        <f t="shared" ref="CV33:CV41" si="132">AY33/CP33</f>
        <v>0.7969284611454599</v>
      </c>
      <c r="CW33" s="373"/>
      <c r="CX33" s="373"/>
      <c r="CY33" s="373">
        <f t="shared" ref="CY33:CY41" si="133">BB33/CP33</f>
        <v>0.87415580353035438</v>
      </c>
      <c r="CZ33" s="373">
        <f t="shared" ref="CZ33:CZ41" si="134">BC33/CP33</f>
        <v>0.85716578820567757</v>
      </c>
      <c r="DA33" s="373">
        <f t="shared" ref="DA33:DA41" si="135">BD33/CP33</f>
        <v>0.90466060377238777</v>
      </c>
      <c r="DB33" s="373">
        <f t="shared" ref="DB33:DB41" si="136">BE33/CP33</f>
        <v>0.77067116473459574</v>
      </c>
      <c r="DC33" s="373">
        <f t="shared" ref="DC33:DC41" si="137">BF33/CP33</f>
        <v>0.86373011230839369</v>
      </c>
      <c r="DD33" s="362">
        <f t="shared" ref="DD33:DD41" si="138">BG33/CP33</f>
        <v>0.83264610699847363</v>
      </c>
      <c r="DE33" s="373">
        <f t="shared" ref="DE33:DE41" si="139">BH33/CP33</f>
        <v>0.86025488190107346</v>
      </c>
      <c r="DF33" s="373">
        <f t="shared" ref="DF33:DF41" si="140">BI33/CP33</f>
        <v>0.95736826495007821</v>
      </c>
      <c r="DG33" s="373">
        <f t="shared" ref="DG33:DG41" si="141">BJ33/CP33</f>
        <v>0.88207160612480606</v>
      </c>
      <c r="DH33" s="373">
        <f t="shared" ref="DH33:DH41" si="142">BK33/CP33</f>
        <v>0.86527465915609159</v>
      </c>
      <c r="DI33" s="373">
        <f t="shared" ref="DI33:DI41" si="143">BL33/CP33</f>
        <v>0.89713093788986065</v>
      </c>
      <c r="DJ33" s="373"/>
      <c r="DK33" s="373"/>
      <c r="DL33" s="373">
        <f t="shared" ref="DL33:DL41" si="144">BO33/CP33</f>
        <v>0.86064101861299802</v>
      </c>
      <c r="DM33" s="373">
        <f t="shared" ref="DM33:DM41" si="145">BP33/CP33</f>
        <v>0.89693786953389831</v>
      </c>
      <c r="DN33" s="373">
        <f t="shared" ref="DN33:DN41" si="146">BQ33/CP33</f>
        <v>0.93458619894653427</v>
      </c>
      <c r="DO33" s="373">
        <f t="shared" ref="DO33:DO41" si="147">BR33/CP33</f>
        <v>0.96065042700143632</v>
      </c>
      <c r="DP33" s="373">
        <f t="shared" ref="DP33:DP41" si="148">BS33/CP33</f>
        <v>0.9710761182233969</v>
      </c>
      <c r="DQ33" s="373">
        <f t="shared" ref="DQ33:DQ41" si="149">BT33/CP33</f>
        <v>0.88747752009174885</v>
      </c>
      <c r="DR33" s="373"/>
      <c r="DS33" s="373">
        <f t="shared" ref="DS33:DS41" si="150">BV33/CP33</f>
        <v>0.79306709402621511</v>
      </c>
      <c r="DT33" s="373"/>
      <c r="DU33" s="373"/>
      <c r="DV33" s="373"/>
      <c r="DW33" s="373">
        <f t="shared" ref="DW33:DW41" si="151">BZ33/CP33</f>
        <v>0.98159484816388964</v>
      </c>
      <c r="DX33" s="373">
        <f t="shared" ref="DX33:DX41" si="152">CA33/CP33</f>
        <v>0.98178155775851339</v>
      </c>
      <c r="DY33" s="373"/>
      <c r="DZ33" s="373">
        <f t="shared" ref="DZ33:DZ41" si="153">CC33/CP33</f>
        <v>0.89664198261009409</v>
      </c>
      <c r="EA33" s="373">
        <f t="shared" ref="EA33:EA41" si="154">CD33/CP33</f>
        <v>0.88767992206815516</v>
      </c>
      <c r="EB33" s="373">
        <f t="shared" ref="EB33:EB41" si="155">CE33/CP33</f>
        <v>0.89906920734020257</v>
      </c>
      <c r="EC33" s="373">
        <f t="shared" ref="EC33:EC41" si="156">CF33/CP33</f>
        <v>0.89272108112299586</v>
      </c>
      <c r="ED33" s="373">
        <f t="shared" ref="ED33:ED41" si="157">CG33/CP33</f>
        <v>0.81747711448963412</v>
      </c>
      <c r="EE33" s="373">
        <f t="shared" ref="EE33:EE41" si="158">CH33/CP33</f>
        <v>0.47411816997660094</v>
      </c>
      <c r="EF33" s="373">
        <f t="shared" ref="EF33:EF41" si="159">CI33/CP33</f>
        <v>0.85948677327997247</v>
      </c>
      <c r="EG33" s="373">
        <f t="shared" ref="EG33:EG41" si="160">CJ33/CP33</f>
        <v>0.92856932329075137</v>
      </c>
      <c r="EH33" s="373">
        <f t="shared" ref="EH33:EH41" si="161">CK33/CP33</f>
        <v>0.97337962600044559</v>
      </c>
      <c r="EI33" s="373">
        <f t="shared" ref="EI33:EI41" si="162">CL33/CP33</f>
        <v>0.9548953761326967</v>
      </c>
      <c r="EJ33" s="373">
        <f t="shared" ref="EJ33:EJ41" si="163">CM33/CP33</f>
        <v>0.94948079788860873</v>
      </c>
      <c r="EK33" s="373">
        <f t="shared" ref="EK33:EK41" si="164">CN33/CP33</f>
        <v>0.93267693437247323</v>
      </c>
      <c r="EN33" s="361">
        <v>20.64</v>
      </c>
      <c r="EO33" s="361">
        <v>24.34</v>
      </c>
      <c r="EP33" s="361">
        <v>26.74</v>
      </c>
      <c r="EQ33" s="361">
        <v>25.75</v>
      </c>
      <c r="ER33" s="361">
        <v>25.46</v>
      </c>
      <c r="ES33" s="244">
        <v>24.56</v>
      </c>
      <c r="EW33" s="375">
        <f>AY32-AW32</f>
        <v>18.440432000000001</v>
      </c>
      <c r="EX33" s="375">
        <f>AZ32-AY32</f>
        <v>-18.440432000000001</v>
      </c>
      <c r="EY33" s="244">
        <f>BA32-AZ32</f>
        <v>0</v>
      </c>
      <c r="EZ33" s="375">
        <f>BB32-BA32</f>
        <v>18.056224</v>
      </c>
      <c r="FA33" s="375">
        <f>BC32-BB32</f>
        <v>-3.3124959999999994</v>
      </c>
      <c r="FB33" s="375">
        <f>BD32-BC32</f>
        <v>6.7132559999999977</v>
      </c>
      <c r="FC33" s="375">
        <f t="shared" ref="FC33:FR42" si="165">BE32-BD32</f>
        <v>-1.718551999999999</v>
      </c>
      <c r="FD33" s="375">
        <f t="shared" si="165"/>
        <v>-1.5420240000000014</v>
      </c>
      <c r="FE33" s="375">
        <f t="shared" si="165"/>
        <v>-0.92936799999999664</v>
      </c>
      <c r="FF33" s="375">
        <f t="shared" si="165"/>
        <v>5.9240719999999989</v>
      </c>
      <c r="FG33" s="375">
        <f t="shared" si="165"/>
        <v>-1.3862640000000006</v>
      </c>
      <c r="FH33" s="375">
        <f t="shared" si="165"/>
        <v>-1.9937280000000008</v>
      </c>
      <c r="FI33" s="375">
        <f t="shared" si="165"/>
        <v>-0.67495999999999867</v>
      </c>
      <c r="FJ33" s="375">
        <f t="shared" si="165"/>
        <v>0.50362399999999852</v>
      </c>
      <c r="FK33" s="375">
        <f t="shared" si="165"/>
        <v>-19.639783999999999</v>
      </c>
      <c r="FL33" s="375">
        <f t="shared" si="165"/>
        <v>0</v>
      </c>
      <c r="FM33" s="375">
        <f t="shared" si="165"/>
        <v>22.988624000000002</v>
      </c>
      <c r="FN33" s="375">
        <f t="shared" si="165"/>
        <v>1.713359999999998</v>
      </c>
      <c r="FO33" s="375">
        <f t="shared" si="165"/>
        <v>-0.88783199999999951</v>
      </c>
      <c r="FP33" s="375">
        <f t="shared" si="165"/>
        <v>-0.39459199999999939</v>
      </c>
      <c r="FQ33" s="375">
        <f t="shared" si="165"/>
        <v>-2.1391039999999997</v>
      </c>
      <c r="FR33" s="375">
        <f t="shared" si="165"/>
        <v>1.7133600000000015</v>
      </c>
      <c r="FS33" s="375">
        <f t="shared" ref="FS33:GH42" si="166">BU32-BT32</f>
        <v>-22.993816000000002</v>
      </c>
      <c r="FT33" s="375">
        <f t="shared" si="166"/>
        <v>22.277320000000003</v>
      </c>
      <c r="FU33" s="375">
        <f t="shared" si="166"/>
        <v>-22.277320000000003</v>
      </c>
      <c r="FV33" s="375">
        <f t="shared" si="166"/>
        <v>0</v>
      </c>
      <c r="FW33" s="375">
        <f t="shared" si="166"/>
        <v>0</v>
      </c>
      <c r="FX33" s="375">
        <f t="shared" si="166"/>
        <v>19.593623000000001</v>
      </c>
      <c r="FY33" s="375">
        <f t="shared" si="166"/>
        <v>0.87365399999999838</v>
      </c>
      <c r="FZ33" s="375">
        <f t="shared" si="166"/>
        <v>-20.467276999999999</v>
      </c>
      <c r="GA33" s="375">
        <f t="shared" si="166"/>
        <v>16.480602999999999</v>
      </c>
      <c r="GB33" s="375">
        <f t="shared" si="166"/>
        <v>0.13556700000000177</v>
      </c>
      <c r="GC33" s="375">
        <f t="shared" si="166"/>
        <v>-0.25104999999999933</v>
      </c>
      <c r="GD33" s="375">
        <f t="shared" si="166"/>
        <v>1.6318249999999992</v>
      </c>
      <c r="GE33" s="375">
        <f t="shared" si="166"/>
        <v>-3.0025580000000005</v>
      </c>
      <c r="GF33" s="375">
        <f t="shared" si="166"/>
        <v>-2.2443869999999997</v>
      </c>
      <c r="GG33" s="375">
        <f t="shared" si="166"/>
        <v>3.4795529999999992</v>
      </c>
      <c r="GH33" s="375">
        <f t="shared" si="166"/>
        <v>9.148261999999999</v>
      </c>
      <c r="GI33" s="375">
        <f t="shared" ref="GI33:GL42" si="167">CK32-CJ32</f>
        <v>0.34644899999999978</v>
      </c>
      <c r="GJ33" s="375">
        <f>CL32-CK32</f>
        <v>-1.4811949999999996</v>
      </c>
      <c r="GK33" s="375">
        <f>CM32-CL32</f>
        <v>0.50712100000000149</v>
      </c>
      <c r="GL33" s="375">
        <f>CN32-CM32</f>
        <v>-1.742287000000001</v>
      </c>
    </row>
    <row r="34" spans="1:194">
      <c r="A34" s="361" t="s">
        <v>583</v>
      </c>
      <c r="D34" s="361" t="s">
        <v>37</v>
      </c>
      <c r="E34" s="361">
        <v>13.61</v>
      </c>
      <c r="H34" s="361">
        <v>17.93</v>
      </c>
      <c r="I34" s="361">
        <v>16.059999999999999</v>
      </c>
      <c r="J34" s="361">
        <v>23.9</v>
      </c>
      <c r="K34" s="361">
        <v>17.45</v>
      </c>
      <c r="L34" s="361">
        <v>22.3</v>
      </c>
      <c r="M34" s="361">
        <v>18.75</v>
      </c>
      <c r="N34" s="361">
        <v>21.41</v>
      </c>
      <c r="O34" s="361">
        <v>23.62</v>
      </c>
      <c r="P34" s="361">
        <v>21.06</v>
      </c>
      <c r="Q34" s="361">
        <v>15.55</v>
      </c>
      <c r="R34" s="361">
        <v>23.98</v>
      </c>
      <c r="U34" s="361">
        <v>17.63</v>
      </c>
      <c r="V34" s="372">
        <v>23.22</v>
      </c>
      <c r="W34" s="361">
        <v>20.59</v>
      </c>
      <c r="X34" s="361">
        <v>21</v>
      </c>
      <c r="Y34" s="361">
        <v>26.42</v>
      </c>
      <c r="Z34" s="361">
        <v>24.22</v>
      </c>
      <c r="AA34" s="372"/>
      <c r="AB34" s="361">
        <v>20.91</v>
      </c>
      <c r="AC34" s="372"/>
      <c r="AD34" s="372"/>
      <c r="AE34" s="372"/>
      <c r="AF34" s="361">
        <v>25.24</v>
      </c>
      <c r="AG34" s="361">
        <v>23.77</v>
      </c>
      <c r="AH34" s="372"/>
      <c r="AI34" s="361">
        <v>20</v>
      </c>
      <c r="AJ34" s="361">
        <v>24.02</v>
      </c>
      <c r="AK34" s="378">
        <v>23.85</v>
      </c>
      <c r="AL34" s="374">
        <v>19.39</v>
      </c>
      <c r="AM34" s="361">
        <v>20.52</v>
      </c>
      <c r="AO34" s="361">
        <v>22.13</v>
      </c>
      <c r="AP34" s="361">
        <v>24.11</v>
      </c>
      <c r="AQ34" s="361">
        <v>27.35</v>
      </c>
      <c r="AR34" s="361">
        <v>26.77</v>
      </c>
      <c r="AS34" s="361">
        <v>27.51</v>
      </c>
      <c r="AT34" s="244">
        <v>27.41</v>
      </c>
      <c r="AW34" s="373"/>
      <c r="AX34" s="361" t="s">
        <v>37</v>
      </c>
      <c r="AY34" s="373">
        <f t="shared" si="121"/>
        <v>19.816312</v>
      </c>
      <c r="BB34" s="373">
        <f t="shared" si="122"/>
        <v>22.059255999999998</v>
      </c>
      <c r="BC34" s="373">
        <f t="shared" si="122"/>
        <v>21.088352</v>
      </c>
      <c r="BD34" s="373">
        <f t="shared" si="122"/>
        <v>25.15888</v>
      </c>
      <c r="BE34" s="373">
        <f t="shared" si="122"/>
        <v>21.810040000000001</v>
      </c>
      <c r="BF34" s="373">
        <f t="shared" si="122"/>
        <v>24.32816</v>
      </c>
      <c r="BG34" s="373">
        <f t="shared" si="122"/>
        <v>22.484999999999999</v>
      </c>
      <c r="BH34" s="373">
        <f t="shared" si="122"/>
        <v>23.866072000000003</v>
      </c>
      <c r="BI34" s="373">
        <f t="shared" si="122"/>
        <v>25.013504000000001</v>
      </c>
      <c r="BJ34" s="373">
        <f t="shared" si="122"/>
        <v>23.684351999999997</v>
      </c>
      <c r="BK34" s="373">
        <f t="shared" si="122"/>
        <v>20.823560000000001</v>
      </c>
      <c r="BL34" s="373">
        <f t="shared" si="122"/>
        <v>25.200416000000001</v>
      </c>
      <c r="BO34" s="373">
        <f t="shared" si="123"/>
        <v>21.903495999999997</v>
      </c>
      <c r="BP34" s="373">
        <f t="shared" si="123"/>
        <v>24.805824000000001</v>
      </c>
      <c r="BQ34" s="373">
        <f t="shared" si="123"/>
        <v>23.440328000000001</v>
      </c>
      <c r="BR34" s="373">
        <f t="shared" si="123"/>
        <v>23.653199999999998</v>
      </c>
      <c r="BS34" s="373">
        <f t="shared" si="123"/>
        <v>26.467264</v>
      </c>
      <c r="BT34" s="373">
        <f t="shared" si="123"/>
        <v>25.325023999999999</v>
      </c>
      <c r="BU34" s="373"/>
      <c r="BV34" s="373">
        <f t="shared" si="124"/>
        <v>23.606472</v>
      </c>
      <c r="BW34" s="373"/>
      <c r="BX34" s="373"/>
      <c r="BY34" s="373"/>
      <c r="BZ34" s="373">
        <f t="shared" si="125"/>
        <v>25.423003999999999</v>
      </c>
      <c r="CA34" s="373">
        <f t="shared" si="125"/>
        <v>24.684916999999999</v>
      </c>
      <c r="CB34" s="373"/>
      <c r="CC34" s="373">
        <f t="shared" si="126"/>
        <v>22.792000000000002</v>
      </c>
      <c r="CD34" s="373">
        <f t="shared" si="126"/>
        <v>24.810442000000002</v>
      </c>
      <c r="CE34" s="373">
        <f t="shared" si="126"/>
        <v>24.725085</v>
      </c>
      <c r="CF34" s="373">
        <f t="shared" si="126"/>
        <v>22.485719</v>
      </c>
      <c r="CG34" s="373">
        <f t="shared" si="126"/>
        <v>23.053091999999999</v>
      </c>
      <c r="CH34" s="373">
        <f t="shared" si="126"/>
        <v>12.75</v>
      </c>
      <c r="CI34" s="373">
        <f t="shared" si="126"/>
        <v>23.861473</v>
      </c>
      <c r="CJ34" s="373">
        <f t="shared" si="126"/>
        <v>24.855630999999999</v>
      </c>
      <c r="CK34" s="373">
        <f t="shared" si="126"/>
        <v>26.482435000000002</v>
      </c>
      <c r="CL34" s="373">
        <f t="shared" si="126"/>
        <v>26.191217000000002</v>
      </c>
      <c r="CM34" s="373">
        <f t="shared" si="126"/>
        <v>26.562770999999998</v>
      </c>
      <c r="CN34" s="373">
        <f t="shared" si="126"/>
        <v>26.512560999999998</v>
      </c>
      <c r="CO34" s="373"/>
      <c r="CP34" s="373">
        <v>25.496912808071624</v>
      </c>
      <c r="CQ34" s="373">
        <f t="shared" si="128"/>
        <v>20.397530246457301</v>
      </c>
      <c r="CR34" s="373">
        <f t="shared" si="129"/>
        <v>1.2334277579693582</v>
      </c>
      <c r="CS34" s="373">
        <f t="shared" si="130"/>
        <v>0</v>
      </c>
      <c r="CT34" s="373">
        <f t="shared" si="131"/>
        <v>0</v>
      </c>
      <c r="CU34" s="373"/>
      <c r="CV34" s="373">
        <f t="shared" si="132"/>
        <v>0.77720436780592117</v>
      </c>
      <c r="CW34" s="373"/>
      <c r="CX34" s="373"/>
      <c r="CY34" s="373">
        <f t="shared" si="133"/>
        <v>0.86517360615582617</v>
      </c>
      <c r="CZ34" s="373">
        <f t="shared" si="134"/>
        <v>0.82709432937010341</v>
      </c>
      <c r="DA34" s="373">
        <f t="shared" si="135"/>
        <v>0.98674220637548671</v>
      </c>
      <c r="DB34" s="373">
        <f t="shared" si="136"/>
        <v>0.85539924633917008</v>
      </c>
      <c r="DC34" s="373">
        <f t="shared" si="137"/>
        <v>0.95416100698663298</v>
      </c>
      <c r="DD34" s="362">
        <f t="shared" si="138"/>
        <v>0.88187147084261375</v>
      </c>
      <c r="DE34" s="373">
        <f t="shared" si="139"/>
        <v>0.93603771482658316</v>
      </c>
      <c r="DF34" s="373">
        <f t="shared" si="140"/>
        <v>0.9810404964824373</v>
      </c>
      <c r="DG34" s="373">
        <f t="shared" si="141"/>
        <v>0.92891057746027117</v>
      </c>
      <c r="DH34" s="373">
        <f t="shared" si="142"/>
        <v>0.81670907206490628</v>
      </c>
      <c r="DI34" s="373">
        <f t="shared" si="143"/>
        <v>0.98837126634492944</v>
      </c>
      <c r="DJ34" s="373"/>
      <c r="DK34" s="373"/>
      <c r="DL34" s="373">
        <f t="shared" si="144"/>
        <v>0.85906463127041599</v>
      </c>
      <c r="DM34" s="373">
        <f t="shared" si="145"/>
        <v>0.97289519663522395</v>
      </c>
      <c r="DN34" s="373">
        <f t="shared" si="146"/>
        <v>0.91933985013979558</v>
      </c>
      <c r="DO34" s="373">
        <f t="shared" si="147"/>
        <v>0.9276887824831892</v>
      </c>
      <c r="DP34" s="373">
        <f t="shared" si="148"/>
        <v>1.0380575954129314</v>
      </c>
      <c r="DQ34" s="373">
        <f t="shared" si="149"/>
        <v>0.99325844625325743</v>
      </c>
      <c r="DR34" s="373"/>
      <c r="DS34" s="373">
        <f t="shared" si="150"/>
        <v>0.9258560900175663</v>
      </c>
      <c r="DT34" s="373"/>
      <c r="DU34" s="373"/>
      <c r="DV34" s="373"/>
      <c r="DW34" s="373">
        <f t="shared" si="151"/>
        <v>0.99710126443040481</v>
      </c>
      <c r="DX34" s="373">
        <f t="shared" si="152"/>
        <v>0.96815317155516301</v>
      </c>
      <c r="DY34" s="373"/>
      <c r="DZ34" s="373">
        <f t="shared" si="153"/>
        <v>0.89391214424927079</v>
      </c>
      <c r="EA34" s="373">
        <f t="shared" si="154"/>
        <v>0.97307631660197291</v>
      </c>
      <c r="EB34" s="373">
        <f t="shared" si="155"/>
        <v>0.96972857797014211</v>
      </c>
      <c r="EC34" s="373">
        <f t="shared" si="156"/>
        <v>0.88189967033505468</v>
      </c>
      <c r="ED34" s="373">
        <f t="shared" si="157"/>
        <v>0.90415228594663521</v>
      </c>
      <c r="EE34" s="373">
        <f t="shared" si="158"/>
        <v>0.50006054050448412</v>
      </c>
      <c r="EF34" s="373">
        <f t="shared" si="159"/>
        <v>0.93585734004809051</v>
      </c>
      <c r="EG34" s="373">
        <f t="shared" si="160"/>
        <v>0.97484864881882438</v>
      </c>
      <c r="EH34" s="373">
        <f t="shared" si="161"/>
        <v>1.0386526086254799</v>
      </c>
      <c r="EI34" s="373">
        <f t="shared" si="162"/>
        <v>1.027230912116881</v>
      </c>
      <c r="EJ34" s="373">
        <f t="shared" si="163"/>
        <v>1.0418034214554381</v>
      </c>
      <c r="EK34" s="373">
        <f t="shared" si="164"/>
        <v>1.0398341634367141</v>
      </c>
      <c r="EN34" s="361">
        <v>22.13</v>
      </c>
      <c r="EO34" s="361">
        <v>24.11</v>
      </c>
      <c r="EP34" s="361">
        <v>27.35</v>
      </c>
      <c r="EQ34" s="361">
        <v>26.77</v>
      </c>
      <c r="ER34" s="361">
        <v>27.51</v>
      </c>
      <c r="ES34" s="244">
        <v>27.41</v>
      </c>
      <c r="EW34" s="375">
        <f t="shared" ref="EW34:EW41" si="168">AY33-AW33</f>
        <v>21.431024000000001</v>
      </c>
      <c r="EX34" s="375">
        <f t="shared" ref="EX34:FB42" si="169">AZ33-AY33</f>
        <v>-21.431024000000001</v>
      </c>
      <c r="EY34" s="244">
        <f t="shared" si="169"/>
        <v>0</v>
      </c>
      <c r="EZ34" s="375">
        <f t="shared" si="169"/>
        <v>23.507823999999999</v>
      </c>
      <c r="FA34" s="375">
        <f t="shared" si="169"/>
        <v>-0.45689600000000041</v>
      </c>
      <c r="FB34" s="375">
        <f t="shared" si="169"/>
        <v>1.2772320000000015</v>
      </c>
      <c r="FC34" s="375">
        <f t="shared" si="165"/>
        <v>-3.6032480000000007</v>
      </c>
      <c r="FD34" s="375">
        <f t="shared" si="165"/>
        <v>2.5025440000000003</v>
      </c>
      <c r="FE34" s="375">
        <f t="shared" si="165"/>
        <v>-0.83591200000000043</v>
      </c>
      <c r="FF34" s="375">
        <f t="shared" si="165"/>
        <v>0.74245600000000067</v>
      </c>
      <c r="FG34" s="375">
        <f t="shared" si="165"/>
        <v>2.6115759999999995</v>
      </c>
      <c r="FH34" s="375">
        <f t="shared" si="165"/>
        <v>-2.0248799999999996</v>
      </c>
      <c r="FI34" s="375">
        <f t="shared" si="165"/>
        <v>-0.45170399999999944</v>
      </c>
      <c r="FJ34" s="375">
        <f t="shared" si="165"/>
        <v>0.85668000000000077</v>
      </c>
      <c r="FK34" s="375">
        <f t="shared" si="165"/>
        <v>-24.125672000000002</v>
      </c>
      <c r="FL34" s="375">
        <f t="shared" si="165"/>
        <v>0</v>
      </c>
      <c r="FM34" s="375">
        <f t="shared" si="165"/>
        <v>23.144384000000002</v>
      </c>
      <c r="FN34" s="375">
        <f t="shared" si="165"/>
        <v>0.9760959999999983</v>
      </c>
      <c r="FO34" s="375">
        <f t="shared" si="165"/>
        <v>1.012439999999998</v>
      </c>
      <c r="FP34" s="375">
        <f t="shared" si="165"/>
        <v>0.70092000000000354</v>
      </c>
      <c r="FQ34" s="375">
        <f t="shared" si="165"/>
        <v>0.28036799999999573</v>
      </c>
      <c r="FR34" s="375">
        <f t="shared" si="165"/>
        <v>-2.2481359999999952</v>
      </c>
      <c r="FS34" s="375">
        <f t="shared" si="166"/>
        <v>-23.866072000000003</v>
      </c>
      <c r="FT34" s="375">
        <f t="shared" si="166"/>
        <v>21.327183999999999</v>
      </c>
      <c r="FU34" s="375">
        <f t="shared" si="166"/>
        <v>-21.327183999999999</v>
      </c>
      <c r="FV34" s="375">
        <f t="shared" si="166"/>
        <v>0</v>
      </c>
      <c r="FW34" s="375">
        <f t="shared" si="166"/>
        <v>0</v>
      </c>
      <c r="FX34" s="375">
        <f t="shared" si="166"/>
        <v>26.397078</v>
      </c>
      <c r="FY34" s="375">
        <f t="shared" si="166"/>
        <v>5.020999999999276E-3</v>
      </c>
      <c r="FZ34" s="375">
        <f t="shared" si="166"/>
        <v>-26.402099</v>
      </c>
      <c r="GA34" s="375">
        <f t="shared" si="166"/>
        <v>24.112522999999999</v>
      </c>
      <c r="GB34" s="375">
        <f t="shared" si="166"/>
        <v>-0.24100800000000078</v>
      </c>
      <c r="GC34" s="375">
        <f t="shared" si="166"/>
        <v>0.30628100000000202</v>
      </c>
      <c r="GD34" s="375">
        <f t="shared" si="166"/>
        <v>-0.17071400000000025</v>
      </c>
      <c r="GE34" s="375">
        <f t="shared" si="166"/>
        <v>-2.0234629999999996</v>
      </c>
      <c r="GF34" s="375">
        <f t="shared" si="166"/>
        <v>-9.2336190000000009</v>
      </c>
      <c r="GG34" s="375">
        <f t="shared" si="166"/>
        <v>10.363343999999998</v>
      </c>
      <c r="GH34" s="375">
        <f t="shared" si="166"/>
        <v>1.8577700000000021</v>
      </c>
      <c r="GI34" s="375">
        <f t="shared" si="167"/>
        <v>1.2050399999999968</v>
      </c>
      <c r="GJ34" s="375">
        <f t="shared" si="167"/>
        <v>-0.49707899999999938</v>
      </c>
      <c r="GK34" s="375">
        <f t="shared" si="167"/>
        <v>-0.14560899999999677</v>
      </c>
      <c r="GL34" s="375">
        <f t="shared" si="167"/>
        <v>-0.45189000000000235</v>
      </c>
    </row>
    <row r="35" spans="1:194">
      <c r="A35" s="361" t="s">
        <v>117</v>
      </c>
      <c r="D35" s="361" t="s">
        <v>38</v>
      </c>
      <c r="E35" s="361">
        <v>12.75</v>
      </c>
      <c r="H35" s="361">
        <v>27.47</v>
      </c>
      <c r="I35" s="361">
        <v>25.2</v>
      </c>
      <c r="J35" s="361">
        <v>28.72</v>
      </c>
      <c r="K35" s="361">
        <v>27.19</v>
      </c>
      <c r="L35" s="361">
        <v>25.46</v>
      </c>
      <c r="M35" s="361">
        <v>23.96</v>
      </c>
      <c r="N35" s="361">
        <v>26.68</v>
      </c>
      <c r="O35" s="361">
        <v>24.94</v>
      </c>
      <c r="P35" s="361">
        <v>20.79</v>
      </c>
      <c r="Q35" s="361">
        <v>17.46</v>
      </c>
      <c r="R35" s="361">
        <v>23.91</v>
      </c>
      <c r="U35" s="361">
        <v>25.38</v>
      </c>
      <c r="V35" s="372">
        <v>26.03</v>
      </c>
      <c r="W35" s="361">
        <v>26.32</v>
      </c>
      <c r="X35" s="361">
        <v>22.68</v>
      </c>
      <c r="Y35" s="361">
        <v>24.47</v>
      </c>
      <c r="Z35" s="361">
        <v>30.88</v>
      </c>
      <c r="AA35" s="372"/>
      <c r="AB35" s="361">
        <v>30.57</v>
      </c>
      <c r="AC35" s="372"/>
      <c r="AD35" s="372"/>
      <c r="AE35" s="372"/>
      <c r="AF35" s="361">
        <v>24.47</v>
      </c>
      <c r="AG35" s="361">
        <v>23.97</v>
      </c>
      <c r="AH35" s="372"/>
      <c r="AI35" s="361">
        <v>21.48</v>
      </c>
      <c r="AJ35" s="361">
        <v>24.72</v>
      </c>
      <c r="AK35" s="378">
        <v>25.66</v>
      </c>
      <c r="AL35" s="374">
        <v>21.26</v>
      </c>
      <c r="AM35" s="361">
        <v>24.91</v>
      </c>
      <c r="AO35" s="361">
        <v>23.6</v>
      </c>
      <c r="AP35" s="361">
        <v>23.81</v>
      </c>
      <c r="AQ35" s="361">
        <v>31.49</v>
      </c>
      <c r="AR35" s="361">
        <v>31.79</v>
      </c>
      <c r="AS35" s="361">
        <v>30.7</v>
      </c>
      <c r="AT35" s="244">
        <v>29.25</v>
      </c>
      <c r="AW35" s="373"/>
      <c r="AX35" s="361" t="s">
        <v>38</v>
      </c>
      <c r="AY35" s="373">
        <f t="shared" si="121"/>
        <v>19.369799999999998</v>
      </c>
      <c r="BB35" s="373">
        <f t="shared" si="122"/>
        <v>27.012423999999999</v>
      </c>
      <c r="BC35" s="373">
        <f t="shared" si="122"/>
        <v>25.833840000000002</v>
      </c>
      <c r="BD35" s="373">
        <f t="shared" si="122"/>
        <v>27.661423999999997</v>
      </c>
      <c r="BE35" s="373">
        <f t="shared" si="122"/>
        <v>26.867048</v>
      </c>
      <c r="BF35" s="373">
        <f t="shared" si="122"/>
        <v>25.968831999999999</v>
      </c>
      <c r="BG35" s="373">
        <f t="shared" si="122"/>
        <v>25.190032000000002</v>
      </c>
      <c r="BH35" s="373">
        <f t="shared" si="122"/>
        <v>26.602256000000001</v>
      </c>
      <c r="BI35" s="373">
        <f t="shared" si="122"/>
        <v>25.698847999999998</v>
      </c>
      <c r="BJ35" s="373">
        <f t="shared" si="122"/>
        <v>23.544167999999999</v>
      </c>
      <c r="BK35" s="373">
        <f t="shared" si="122"/>
        <v>21.815232000000002</v>
      </c>
      <c r="BL35" s="373">
        <f t="shared" si="122"/>
        <v>25.164071999999997</v>
      </c>
      <c r="BO35" s="373">
        <f t="shared" si="123"/>
        <v>25.927295999999998</v>
      </c>
      <c r="BP35" s="373">
        <f t="shared" si="123"/>
        <v>26.264776000000001</v>
      </c>
      <c r="BQ35" s="373">
        <f t="shared" si="123"/>
        <v>26.415343999999997</v>
      </c>
      <c r="BR35" s="373">
        <f t="shared" si="123"/>
        <v>24.525455999999998</v>
      </c>
      <c r="BS35" s="373">
        <f t="shared" si="123"/>
        <v>25.454823999999999</v>
      </c>
      <c r="BT35" s="373">
        <f t="shared" si="123"/>
        <v>28.782896000000001</v>
      </c>
      <c r="BU35" s="373"/>
      <c r="BV35" s="373">
        <f t="shared" si="124"/>
        <v>28.621943999999999</v>
      </c>
      <c r="BW35" s="373"/>
      <c r="BX35" s="373"/>
      <c r="BY35" s="373"/>
      <c r="BZ35" s="373">
        <f t="shared" si="125"/>
        <v>25.036386999999998</v>
      </c>
      <c r="CA35" s="373">
        <f t="shared" si="125"/>
        <v>24.785336999999998</v>
      </c>
      <c r="CB35" s="373"/>
      <c r="CC35" s="373">
        <f t="shared" si="126"/>
        <v>23.535108000000001</v>
      </c>
      <c r="CD35" s="373">
        <f t="shared" si="126"/>
        <v>25.161912000000001</v>
      </c>
      <c r="CE35" s="373">
        <f t="shared" si="126"/>
        <v>25.633886</v>
      </c>
      <c r="CF35" s="373">
        <f t="shared" si="126"/>
        <v>23.424646000000003</v>
      </c>
      <c r="CG35" s="373">
        <f t="shared" si="126"/>
        <v>25.257311000000001</v>
      </c>
      <c r="CH35" s="373">
        <f t="shared" si="126"/>
        <v>12.75</v>
      </c>
      <c r="CI35" s="373">
        <f t="shared" si="126"/>
        <v>24.59956</v>
      </c>
      <c r="CJ35" s="373">
        <f t="shared" si="126"/>
        <v>24.705000999999999</v>
      </c>
      <c r="CK35" s="373">
        <f t="shared" si="126"/>
        <v>28.561129000000001</v>
      </c>
      <c r="CL35" s="373">
        <f t="shared" si="126"/>
        <v>28.711759000000001</v>
      </c>
      <c r="CM35" s="373">
        <f t="shared" si="126"/>
        <v>28.164470000000001</v>
      </c>
      <c r="CN35" s="373">
        <f t="shared" si="126"/>
        <v>27.436425</v>
      </c>
      <c r="CO35" s="373"/>
      <c r="CP35" s="373">
        <v>28.41522335196932</v>
      </c>
      <c r="CQ35" s="373">
        <f t="shared" si="128"/>
        <v>22.732178681575459</v>
      </c>
      <c r="CR35" s="373">
        <f t="shared" si="129"/>
        <v>1.2168399864998296</v>
      </c>
      <c r="CS35" s="373">
        <f t="shared" si="130"/>
        <v>0</v>
      </c>
      <c r="CT35" s="373">
        <f t="shared" si="131"/>
        <v>0</v>
      </c>
      <c r="CU35" s="373"/>
      <c r="CV35" s="373">
        <f t="shared" si="132"/>
        <v>0.68166981339802035</v>
      </c>
      <c r="CW35" s="373"/>
      <c r="CX35" s="373"/>
      <c r="CY35" s="373">
        <f t="shared" si="133"/>
        <v>0.95063211945958181</v>
      </c>
      <c r="CZ35" s="373">
        <f t="shared" si="134"/>
        <v>0.90915491601122977</v>
      </c>
      <c r="DA35" s="373">
        <f t="shared" si="135"/>
        <v>0.97347198919986377</v>
      </c>
      <c r="DB35" s="373">
        <f t="shared" si="136"/>
        <v>0.94551598863775876</v>
      </c>
      <c r="DC35" s="373">
        <f t="shared" si="137"/>
        <v>0.91390560891720829</v>
      </c>
      <c r="DD35" s="362">
        <f t="shared" si="138"/>
        <v>0.88649776522886992</v>
      </c>
      <c r="DE35" s="373">
        <f t="shared" si="139"/>
        <v>0.93619732178372361</v>
      </c>
      <c r="DF35" s="373">
        <f t="shared" si="140"/>
        <v>0.90440422310525093</v>
      </c>
      <c r="DG35" s="373">
        <f t="shared" si="141"/>
        <v>0.82857585556751456</v>
      </c>
      <c r="DH35" s="373">
        <f t="shared" si="142"/>
        <v>0.76773044257940326</v>
      </c>
      <c r="DI35" s="373">
        <f t="shared" si="143"/>
        <v>0.88558417043925852</v>
      </c>
      <c r="DJ35" s="373"/>
      <c r="DK35" s="373"/>
      <c r="DL35" s="373">
        <f t="shared" si="144"/>
        <v>0.91244385725383026</v>
      </c>
      <c r="DM35" s="373">
        <f t="shared" si="145"/>
        <v>0.92432058951877705</v>
      </c>
      <c r="DN35" s="373">
        <f t="shared" si="146"/>
        <v>0.92961943929852231</v>
      </c>
      <c r="DO35" s="373">
        <f t="shared" si="147"/>
        <v>0.86310973861482099</v>
      </c>
      <c r="DP35" s="373">
        <f t="shared" si="148"/>
        <v>0.89581643208290496</v>
      </c>
      <c r="DQ35" s="373">
        <f t="shared" si="149"/>
        <v>1.0129392841110714</v>
      </c>
      <c r="DR35" s="373"/>
      <c r="DS35" s="373">
        <f t="shared" si="150"/>
        <v>1.0072749964154812</v>
      </c>
      <c r="DT35" s="373"/>
      <c r="DU35" s="373"/>
      <c r="DV35" s="373"/>
      <c r="DW35" s="373">
        <f t="shared" si="151"/>
        <v>0.88109062842417696</v>
      </c>
      <c r="DX35" s="373">
        <f t="shared" si="152"/>
        <v>0.87225557557626054</v>
      </c>
      <c r="DY35" s="373"/>
      <c r="DZ35" s="373">
        <f t="shared" si="153"/>
        <v>0.82825701239363647</v>
      </c>
      <c r="EA35" s="373">
        <f t="shared" si="154"/>
        <v>0.88550815484813539</v>
      </c>
      <c r="EB35" s="373">
        <f t="shared" si="155"/>
        <v>0.90211805420221836</v>
      </c>
      <c r="EC35" s="373">
        <f t="shared" si="156"/>
        <v>0.82436958914055325</v>
      </c>
      <c r="ED35" s="373">
        <f t="shared" si="157"/>
        <v>0.88886547493034362</v>
      </c>
      <c r="EE35" s="373">
        <f t="shared" si="158"/>
        <v>0.44870314204714351</v>
      </c>
      <c r="EF35" s="373">
        <f t="shared" si="159"/>
        <v>0.8657176364688024</v>
      </c>
      <c r="EG35" s="373">
        <f t="shared" si="160"/>
        <v>0.86942835866492729</v>
      </c>
      <c r="EH35" s="373">
        <f t="shared" si="161"/>
        <v>1.0051347704089248</v>
      </c>
      <c r="EI35" s="373">
        <f t="shared" si="162"/>
        <v>1.0104358021176747</v>
      </c>
      <c r="EJ35" s="373">
        <f t="shared" si="163"/>
        <v>0.99117538690921669</v>
      </c>
      <c r="EK35" s="373">
        <f t="shared" si="164"/>
        <v>0.96555373365025887</v>
      </c>
      <c r="EN35" s="361">
        <v>23.6</v>
      </c>
      <c r="EO35" s="361">
        <v>23.81</v>
      </c>
      <c r="EP35" s="361">
        <v>31.49</v>
      </c>
      <c r="EQ35" s="361">
        <v>31.79</v>
      </c>
      <c r="ER35" s="361">
        <v>30.7</v>
      </c>
      <c r="ES35" s="244">
        <v>29.25</v>
      </c>
      <c r="EW35" s="375">
        <f t="shared" si="168"/>
        <v>19.816312</v>
      </c>
      <c r="EX35" s="375">
        <f t="shared" si="169"/>
        <v>-19.816312</v>
      </c>
      <c r="EY35" s="244">
        <f t="shared" si="169"/>
        <v>0</v>
      </c>
      <c r="EZ35" s="375">
        <f t="shared" si="169"/>
        <v>22.059255999999998</v>
      </c>
      <c r="FA35" s="375">
        <f t="shared" si="169"/>
        <v>-0.97090399999999732</v>
      </c>
      <c r="FB35" s="375">
        <f t="shared" si="169"/>
        <v>4.0705279999999995</v>
      </c>
      <c r="FC35" s="375">
        <f t="shared" si="165"/>
        <v>-3.3488399999999992</v>
      </c>
      <c r="FD35" s="375">
        <f t="shared" si="165"/>
        <v>2.5181199999999997</v>
      </c>
      <c r="FE35" s="375">
        <f t="shared" si="165"/>
        <v>-1.843160000000001</v>
      </c>
      <c r="FF35" s="375">
        <f t="shared" si="165"/>
        <v>1.3810720000000032</v>
      </c>
      <c r="FG35" s="375">
        <f t="shared" si="165"/>
        <v>1.1474319999999985</v>
      </c>
      <c r="FH35" s="375">
        <f t="shared" si="165"/>
        <v>-1.3291520000000041</v>
      </c>
      <c r="FI35" s="375">
        <f t="shared" si="165"/>
        <v>-2.8607919999999964</v>
      </c>
      <c r="FJ35" s="375">
        <f t="shared" si="165"/>
        <v>4.3768560000000001</v>
      </c>
      <c r="FK35" s="375">
        <f t="shared" si="165"/>
        <v>-25.200416000000001</v>
      </c>
      <c r="FL35" s="375">
        <f t="shared" si="165"/>
        <v>0</v>
      </c>
      <c r="FM35" s="375">
        <f t="shared" si="165"/>
        <v>21.903495999999997</v>
      </c>
      <c r="FN35" s="375">
        <f t="shared" si="165"/>
        <v>2.9023280000000042</v>
      </c>
      <c r="FO35" s="375">
        <f t="shared" si="165"/>
        <v>-1.3654960000000003</v>
      </c>
      <c r="FP35" s="375">
        <f t="shared" si="165"/>
        <v>0.21287199999999729</v>
      </c>
      <c r="FQ35" s="375">
        <f t="shared" si="165"/>
        <v>2.8140640000000019</v>
      </c>
      <c r="FR35" s="375">
        <f t="shared" si="165"/>
        <v>-1.142240000000001</v>
      </c>
      <c r="FS35" s="375">
        <f t="shared" si="166"/>
        <v>-25.325023999999999</v>
      </c>
      <c r="FT35" s="375">
        <f t="shared" si="166"/>
        <v>23.606472</v>
      </c>
      <c r="FU35" s="375">
        <f t="shared" si="166"/>
        <v>-23.606472</v>
      </c>
      <c r="FV35" s="375">
        <f t="shared" si="166"/>
        <v>0</v>
      </c>
      <c r="FW35" s="375">
        <f t="shared" si="166"/>
        <v>0</v>
      </c>
      <c r="FX35" s="375">
        <f t="shared" si="166"/>
        <v>25.423003999999999</v>
      </c>
      <c r="FY35" s="375">
        <f t="shared" si="166"/>
        <v>-0.73808700000000016</v>
      </c>
      <c r="FZ35" s="375">
        <f t="shared" si="166"/>
        <v>-24.684916999999999</v>
      </c>
      <c r="GA35" s="375">
        <f t="shared" si="166"/>
        <v>22.792000000000002</v>
      </c>
      <c r="GB35" s="375">
        <f t="shared" si="166"/>
        <v>2.0184420000000003</v>
      </c>
      <c r="GC35" s="375">
        <f t="shared" si="166"/>
        <v>-8.5357000000001904E-2</v>
      </c>
      <c r="GD35" s="375">
        <f t="shared" si="166"/>
        <v>-2.2393660000000004</v>
      </c>
      <c r="GE35" s="375">
        <f t="shared" si="166"/>
        <v>0.56737299999999991</v>
      </c>
      <c r="GF35" s="375">
        <f t="shared" si="166"/>
        <v>-10.303091999999999</v>
      </c>
      <c r="GG35" s="375">
        <f t="shared" si="166"/>
        <v>11.111473</v>
      </c>
      <c r="GH35" s="375">
        <f t="shared" si="166"/>
        <v>0.99415799999999876</v>
      </c>
      <c r="GI35" s="375">
        <f t="shared" si="167"/>
        <v>1.6268040000000035</v>
      </c>
      <c r="GJ35" s="375">
        <f t="shared" si="167"/>
        <v>-0.29121800000000064</v>
      </c>
      <c r="GK35" s="375">
        <f t="shared" si="167"/>
        <v>0.37155399999999617</v>
      </c>
      <c r="GL35" s="375">
        <f t="shared" si="167"/>
        <v>-5.0209999999999866E-2</v>
      </c>
    </row>
    <row r="36" spans="1:194">
      <c r="A36" s="361" t="s">
        <v>118</v>
      </c>
      <c r="D36" s="361" t="s">
        <v>39</v>
      </c>
      <c r="E36" s="361">
        <v>15.19</v>
      </c>
      <c r="H36" s="361">
        <v>26.23</v>
      </c>
      <c r="I36" s="361">
        <v>33.76</v>
      </c>
      <c r="J36" s="361">
        <v>32.25</v>
      </c>
      <c r="K36" s="361">
        <v>32.99</v>
      </c>
      <c r="L36" s="361">
        <v>24.25</v>
      </c>
      <c r="M36" s="361">
        <v>24.33</v>
      </c>
      <c r="N36" s="361">
        <v>35.07</v>
      </c>
      <c r="O36" s="361">
        <v>28.28</v>
      </c>
      <c r="P36" s="361">
        <v>26.17</v>
      </c>
      <c r="Q36" s="361">
        <v>24.84</v>
      </c>
      <c r="R36" s="361">
        <v>27.68</v>
      </c>
      <c r="U36" s="361">
        <v>39.229999999999997</v>
      </c>
      <c r="V36" s="372">
        <v>32.159999999999997</v>
      </c>
      <c r="W36" s="361">
        <v>39.31</v>
      </c>
      <c r="X36" s="361">
        <v>30.25</v>
      </c>
      <c r="Y36" s="361">
        <v>30.51</v>
      </c>
      <c r="Z36" s="361">
        <v>38.83</v>
      </c>
      <c r="AA36" s="372"/>
      <c r="AB36" s="361">
        <v>36.630000000000003</v>
      </c>
      <c r="AC36" s="372"/>
      <c r="AD36" s="372"/>
      <c r="AE36" s="372"/>
      <c r="AF36" s="361">
        <v>34.68</v>
      </c>
      <c r="AG36" s="361">
        <v>34.24</v>
      </c>
      <c r="AH36" s="372"/>
      <c r="AI36" s="361">
        <v>31.14</v>
      </c>
      <c r="AJ36" s="361">
        <v>33.770000000000003</v>
      </c>
      <c r="AK36" s="378">
        <v>32.57</v>
      </c>
      <c r="AL36" s="374">
        <v>30.55</v>
      </c>
      <c r="AM36" s="361">
        <v>36.229999999999997</v>
      </c>
      <c r="AO36" s="361">
        <v>32.99</v>
      </c>
      <c r="AP36" s="361">
        <v>36.909999999999997</v>
      </c>
      <c r="AQ36" s="361">
        <v>34.94</v>
      </c>
      <c r="AR36" s="361">
        <v>35.68</v>
      </c>
      <c r="AS36" s="361">
        <v>39.299999999999997</v>
      </c>
      <c r="AT36" s="244">
        <v>35.020000000000003</v>
      </c>
      <c r="AW36" s="373"/>
      <c r="AX36" s="361" t="s">
        <v>39</v>
      </c>
      <c r="AY36" s="373">
        <f t="shared" si="121"/>
        <v>20.636648000000001</v>
      </c>
      <c r="BB36" s="373">
        <f t="shared" si="122"/>
        <v>26.368615999999999</v>
      </c>
      <c r="BC36" s="373">
        <f t="shared" si="122"/>
        <v>30.278191999999997</v>
      </c>
      <c r="BD36" s="373">
        <f t="shared" si="122"/>
        <v>29.494199999999999</v>
      </c>
      <c r="BE36" s="373">
        <f t="shared" si="122"/>
        <v>29.878408</v>
      </c>
      <c r="BF36" s="373">
        <f t="shared" si="122"/>
        <v>25.340600000000002</v>
      </c>
      <c r="BG36" s="373">
        <f t="shared" si="122"/>
        <v>25.382135999999999</v>
      </c>
      <c r="BH36" s="373">
        <f t="shared" si="122"/>
        <v>30.958344</v>
      </c>
      <c r="BI36" s="373">
        <f t="shared" si="122"/>
        <v>27.432976</v>
      </c>
      <c r="BJ36" s="373">
        <f t="shared" si="122"/>
        <v>26.337464000000001</v>
      </c>
      <c r="BK36" s="373">
        <f t="shared" si="122"/>
        <v>25.646927999999999</v>
      </c>
      <c r="BL36" s="373">
        <f t="shared" si="122"/>
        <v>27.121456000000002</v>
      </c>
      <c r="BO36" s="373">
        <f t="shared" si="123"/>
        <v>33.118215999999997</v>
      </c>
      <c r="BP36" s="373">
        <f t="shared" si="123"/>
        <v>29.447471999999998</v>
      </c>
      <c r="BQ36" s="373">
        <f t="shared" si="123"/>
        <v>33.159751999999997</v>
      </c>
      <c r="BR36" s="373">
        <f t="shared" si="123"/>
        <v>28.4558</v>
      </c>
      <c r="BS36" s="373">
        <f t="shared" si="123"/>
        <v>28.590792</v>
      </c>
      <c r="BT36" s="373">
        <f t="shared" si="123"/>
        <v>32.910536</v>
      </c>
      <c r="BU36" s="373"/>
      <c r="BV36" s="373">
        <f t="shared" si="124"/>
        <v>31.768295999999999</v>
      </c>
      <c r="BW36" s="373"/>
      <c r="BX36" s="373"/>
      <c r="BY36" s="373"/>
      <c r="BZ36" s="373">
        <f t="shared" si="125"/>
        <v>30.162828000000001</v>
      </c>
      <c r="CA36" s="373">
        <f t="shared" si="125"/>
        <v>29.941904000000001</v>
      </c>
      <c r="CB36" s="373"/>
      <c r="CC36" s="373">
        <f t="shared" si="126"/>
        <v>28.385393999999998</v>
      </c>
      <c r="CD36" s="373">
        <f t="shared" si="126"/>
        <v>29.705917000000003</v>
      </c>
      <c r="CE36" s="373">
        <f t="shared" si="126"/>
        <v>29.103397000000001</v>
      </c>
      <c r="CF36" s="373">
        <f t="shared" si="126"/>
        <v>28.089154999999998</v>
      </c>
      <c r="CG36" s="373">
        <f t="shared" si="126"/>
        <v>30.941082999999999</v>
      </c>
      <c r="CH36" s="373">
        <f t="shared" si="126"/>
        <v>12.75</v>
      </c>
      <c r="CI36" s="373">
        <f t="shared" si="126"/>
        <v>29.314278999999999</v>
      </c>
      <c r="CJ36" s="373">
        <f t="shared" si="126"/>
        <v>31.282511</v>
      </c>
      <c r="CK36" s="373">
        <f t="shared" si="126"/>
        <v>30.293374</v>
      </c>
      <c r="CL36" s="373">
        <f t="shared" si="126"/>
        <v>30.664928</v>
      </c>
      <c r="CM36" s="373">
        <f t="shared" si="126"/>
        <v>32.482529999999997</v>
      </c>
      <c r="CN36" s="373">
        <f t="shared" si="126"/>
        <v>30.333542000000001</v>
      </c>
      <c r="CO36" s="373"/>
      <c r="CP36" s="373">
        <v>28.890451425292252</v>
      </c>
      <c r="CQ36" s="373">
        <f t="shared" si="128"/>
        <v>23.112361140233801</v>
      </c>
      <c r="CR36" s="373">
        <f t="shared" si="129"/>
        <v>1.2761223235066514</v>
      </c>
      <c r="CS36" s="373">
        <f t="shared" si="130"/>
        <v>0</v>
      </c>
      <c r="CT36" s="373">
        <f t="shared" si="131"/>
        <v>0</v>
      </c>
      <c r="CU36" s="373"/>
      <c r="CV36" s="373">
        <f t="shared" si="132"/>
        <v>0.71430687240607016</v>
      </c>
      <c r="CW36" s="373"/>
      <c r="CX36" s="373"/>
      <c r="CY36" s="373">
        <f t="shared" si="133"/>
        <v>0.91271041811812947</v>
      </c>
      <c r="CZ36" s="373">
        <f t="shared" si="134"/>
        <v>1.0480345756554306</v>
      </c>
      <c r="DA36" s="373">
        <f t="shared" si="135"/>
        <v>1.0208978588053212</v>
      </c>
      <c r="DB36" s="373">
        <f t="shared" si="136"/>
        <v>1.0341966471954411</v>
      </c>
      <c r="DC36" s="373">
        <f t="shared" si="137"/>
        <v>0.87712717350672753</v>
      </c>
      <c r="DD36" s="362">
        <f t="shared" si="138"/>
        <v>0.87856488035971336</v>
      </c>
      <c r="DE36" s="373">
        <f t="shared" si="139"/>
        <v>1.0715770253730754</v>
      </c>
      <c r="DF36" s="373">
        <f t="shared" si="140"/>
        <v>0.9495516562258941</v>
      </c>
      <c r="DG36" s="373">
        <f t="shared" si="141"/>
        <v>0.91163213797839004</v>
      </c>
      <c r="DH36" s="373">
        <f t="shared" si="142"/>
        <v>0.88773026154749879</v>
      </c>
      <c r="DI36" s="373">
        <f t="shared" si="143"/>
        <v>0.93876885482849959</v>
      </c>
      <c r="DJ36" s="373"/>
      <c r="DK36" s="373"/>
      <c r="DL36" s="373">
        <f t="shared" si="144"/>
        <v>1.146337781728344</v>
      </c>
      <c r="DM36" s="373">
        <f t="shared" si="145"/>
        <v>1.0192804385957119</v>
      </c>
      <c r="DN36" s="373">
        <f t="shared" si="146"/>
        <v>1.1477754885813301</v>
      </c>
      <c r="DO36" s="373">
        <f t="shared" si="147"/>
        <v>0.98495518748067279</v>
      </c>
      <c r="DP36" s="373">
        <f t="shared" si="148"/>
        <v>0.98962773475287713</v>
      </c>
      <c r="DQ36" s="373">
        <f t="shared" si="149"/>
        <v>1.1391492474634146</v>
      </c>
      <c r="DR36" s="373"/>
      <c r="DS36" s="373">
        <f t="shared" si="150"/>
        <v>1.0996123090063012</v>
      </c>
      <c r="DT36" s="373"/>
      <c r="DU36" s="373"/>
      <c r="DV36" s="373"/>
      <c r="DW36" s="373">
        <f t="shared" si="151"/>
        <v>1.0440414224055303</v>
      </c>
      <c r="DX36" s="373">
        <f t="shared" si="152"/>
        <v>1.0363944667817566</v>
      </c>
      <c r="DY36" s="373"/>
      <c r="DZ36" s="373">
        <f t="shared" si="153"/>
        <v>0.98251818852335071</v>
      </c>
      <c r="EA36" s="373">
        <f t="shared" si="154"/>
        <v>1.0282261278199982</v>
      </c>
      <c r="EB36" s="373">
        <f t="shared" si="155"/>
        <v>1.0073707943006154</v>
      </c>
      <c r="EC36" s="373">
        <f t="shared" si="156"/>
        <v>0.97226431620965414</v>
      </c>
      <c r="ED36" s="373">
        <f t="shared" si="157"/>
        <v>1.0709795615347331</v>
      </c>
      <c r="EE36" s="373">
        <f t="shared" si="158"/>
        <v>0.44132228369536536</v>
      </c>
      <c r="EF36" s="373">
        <f t="shared" si="159"/>
        <v>1.0146701610323994</v>
      </c>
      <c r="EG36" s="373">
        <f t="shared" si="160"/>
        <v>1.0827975838623833</v>
      </c>
      <c r="EH36" s="373">
        <f t="shared" si="161"/>
        <v>1.0485600780013964</v>
      </c>
      <c r="EI36" s="373">
        <f t="shared" si="162"/>
        <v>1.0614208670050158</v>
      </c>
      <c r="EJ36" s="373">
        <f t="shared" si="163"/>
        <v>1.1243344564551541</v>
      </c>
      <c r="EK36" s="373">
        <f t="shared" si="164"/>
        <v>1.0499504335693555</v>
      </c>
      <c r="EN36" s="361">
        <v>32.99</v>
      </c>
      <c r="EO36" s="361">
        <v>36.909999999999997</v>
      </c>
      <c r="EP36" s="361">
        <v>34.94</v>
      </c>
      <c r="EQ36" s="361">
        <v>35.68</v>
      </c>
      <c r="ER36" s="361">
        <v>39.299999999999997</v>
      </c>
      <c r="ES36" s="244">
        <v>35.020000000000003</v>
      </c>
      <c r="EW36" s="375">
        <f t="shared" si="168"/>
        <v>19.369799999999998</v>
      </c>
      <c r="EX36" s="375">
        <f t="shared" si="169"/>
        <v>-19.369799999999998</v>
      </c>
      <c r="EY36" s="244">
        <f t="shared" si="169"/>
        <v>0</v>
      </c>
      <c r="EZ36" s="375">
        <f t="shared" si="169"/>
        <v>27.012423999999999</v>
      </c>
      <c r="FA36" s="375">
        <f t="shared" si="169"/>
        <v>-1.1785839999999972</v>
      </c>
      <c r="FB36" s="375">
        <f t="shared" si="169"/>
        <v>1.8275839999999945</v>
      </c>
      <c r="FC36" s="375">
        <f t="shared" si="165"/>
        <v>-0.7943759999999962</v>
      </c>
      <c r="FD36" s="375">
        <f t="shared" si="165"/>
        <v>-0.89821600000000146</v>
      </c>
      <c r="FE36" s="375">
        <f t="shared" si="165"/>
        <v>-0.77879999999999683</v>
      </c>
      <c r="FF36" s="375">
        <f t="shared" si="165"/>
        <v>1.4122239999999984</v>
      </c>
      <c r="FG36" s="375">
        <f t="shared" si="165"/>
        <v>-0.90340800000000243</v>
      </c>
      <c r="FH36" s="375">
        <f t="shared" si="165"/>
        <v>-2.154679999999999</v>
      </c>
      <c r="FI36" s="375">
        <f t="shared" si="165"/>
        <v>-1.7289359999999974</v>
      </c>
      <c r="FJ36" s="375">
        <f t="shared" si="165"/>
        <v>3.3488399999999956</v>
      </c>
      <c r="FK36" s="375">
        <f t="shared" si="165"/>
        <v>-25.164071999999997</v>
      </c>
      <c r="FL36" s="375">
        <f t="shared" si="165"/>
        <v>0</v>
      </c>
      <c r="FM36" s="375">
        <f t="shared" si="165"/>
        <v>25.927295999999998</v>
      </c>
      <c r="FN36" s="375">
        <f t="shared" si="165"/>
        <v>0.33748000000000289</v>
      </c>
      <c r="FO36" s="375">
        <f t="shared" si="165"/>
        <v>0.15056799999999626</v>
      </c>
      <c r="FP36" s="375">
        <f t="shared" si="165"/>
        <v>-1.8898879999999991</v>
      </c>
      <c r="FQ36" s="375">
        <f t="shared" si="165"/>
        <v>0.92936800000000019</v>
      </c>
      <c r="FR36" s="375">
        <f t="shared" si="165"/>
        <v>3.3280720000000024</v>
      </c>
      <c r="FS36" s="375">
        <f t="shared" si="166"/>
        <v>-28.782896000000001</v>
      </c>
      <c r="FT36" s="375">
        <f t="shared" si="166"/>
        <v>28.621943999999999</v>
      </c>
      <c r="FU36" s="375">
        <f t="shared" si="166"/>
        <v>-28.621943999999999</v>
      </c>
      <c r="FV36" s="375">
        <f t="shared" si="166"/>
        <v>0</v>
      </c>
      <c r="FW36" s="375">
        <f t="shared" si="166"/>
        <v>0</v>
      </c>
      <c r="FX36" s="375">
        <f t="shared" si="166"/>
        <v>25.036386999999998</v>
      </c>
      <c r="FY36" s="375">
        <f t="shared" si="166"/>
        <v>-0.25104999999999933</v>
      </c>
      <c r="FZ36" s="375">
        <f t="shared" si="166"/>
        <v>-24.785336999999998</v>
      </c>
      <c r="GA36" s="375">
        <f t="shared" si="166"/>
        <v>23.535108000000001</v>
      </c>
      <c r="GB36" s="375">
        <f t="shared" si="166"/>
        <v>1.6268039999999999</v>
      </c>
      <c r="GC36" s="375">
        <f t="shared" si="166"/>
        <v>0.47197399999999945</v>
      </c>
      <c r="GD36" s="375">
        <f t="shared" si="166"/>
        <v>-2.2092399999999977</v>
      </c>
      <c r="GE36" s="375">
        <f t="shared" si="166"/>
        <v>1.8326649999999987</v>
      </c>
      <c r="GF36" s="375">
        <f t="shared" si="166"/>
        <v>-12.507311000000001</v>
      </c>
      <c r="GG36" s="375">
        <f t="shared" si="166"/>
        <v>11.84956</v>
      </c>
      <c r="GH36" s="375">
        <f t="shared" si="166"/>
        <v>0.10544099999999901</v>
      </c>
      <c r="GI36" s="375">
        <f t="shared" si="167"/>
        <v>3.8561280000000018</v>
      </c>
      <c r="GJ36" s="375">
        <f t="shared" si="167"/>
        <v>0.1506299999999996</v>
      </c>
      <c r="GK36" s="375">
        <f t="shared" si="167"/>
        <v>-0.54728899999999925</v>
      </c>
      <c r="GL36" s="375">
        <f t="shared" si="167"/>
        <v>-0.72804500000000161</v>
      </c>
    </row>
    <row r="37" spans="1:194">
      <c r="A37" s="361" t="s">
        <v>584</v>
      </c>
      <c r="D37" s="361" t="s">
        <v>40</v>
      </c>
      <c r="E37" s="361">
        <v>14.93</v>
      </c>
      <c r="H37" s="361">
        <v>23.26</v>
      </c>
      <c r="I37" s="361">
        <v>46.97</v>
      </c>
      <c r="J37" s="361">
        <v>33.81</v>
      </c>
      <c r="K37" s="361">
        <v>39.85</v>
      </c>
      <c r="L37" s="361">
        <v>27.73</v>
      </c>
      <c r="M37" s="361">
        <v>27.99</v>
      </c>
      <c r="N37" s="361">
        <v>40.909999999999997</v>
      </c>
      <c r="O37" s="361">
        <v>36.229999999999997</v>
      </c>
      <c r="P37" s="361">
        <v>34.549999999999997</v>
      </c>
      <c r="Q37" s="361">
        <v>33.130000000000003</v>
      </c>
      <c r="R37" s="361">
        <v>31.87</v>
      </c>
      <c r="U37" s="361">
        <v>49.68</v>
      </c>
      <c r="V37" s="372">
        <v>46</v>
      </c>
      <c r="W37" s="361">
        <v>45.93</v>
      </c>
      <c r="X37" s="361">
        <v>39.11</v>
      </c>
      <c r="Y37" s="361">
        <v>37.840000000000003</v>
      </c>
      <c r="Z37" s="361">
        <v>47.58</v>
      </c>
      <c r="AA37" s="372"/>
      <c r="AB37" s="361">
        <v>45.06</v>
      </c>
      <c r="AC37" s="372"/>
      <c r="AD37" s="372"/>
      <c r="AE37" s="372"/>
      <c r="AF37" s="361">
        <v>43.79</v>
      </c>
      <c r="AG37" s="361">
        <v>43.4</v>
      </c>
      <c r="AH37" s="372"/>
      <c r="AI37" s="361">
        <v>39.58</v>
      </c>
      <c r="AJ37" s="361">
        <v>44.33</v>
      </c>
      <c r="AK37" s="378">
        <v>41.62</v>
      </c>
      <c r="AL37" s="374">
        <v>38.89</v>
      </c>
      <c r="AM37" s="361">
        <v>43.88</v>
      </c>
      <c r="AO37" s="361">
        <v>42.89</v>
      </c>
      <c r="AP37" s="361">
        <v>48.63</v>
      </c>
      <c r="AQ37" s="361">
        <v>42.75</v>
      </c>
      <c r="AR37" s="361">
        <v>41.96</v>
      </c>
      <c r="AS37" s="361">
        <v>44.74</v>
      </c>
      <c r="AT37" s="244">
        <v>41.78</v>
      </c>
      <c r="AW37" s="373"/>
      <c r="AX37" s="361" t="s">
        <v>40</v>
      </c>
      <c r="AY37" s="373">
        <f t="shared" si="121"/>
        <v>20.501656000000001</v>
      </c>
      <c r="BB37" s="373">
        <f t="shared" si="122"/>
        <v>24.826592000000002</v>
      </c>
      <c r="BC37" s="373">
        <f t="shared" si="122"/>
        <v>37.136824000000004</v>
      </c>
      <c r="BD37" s="373">
        <f t="shared" si="122"/>
        <v>30.304152000000002</v>
      </c>
      <c r="BE37" s="373">
        <f t="shared" si="122"/>
        <v>33.44012</v>
      </c>
      <c r="BF37" s="373">
        <f t="shared" si="122"/>
        <v>27.147416</v>
      </c>
      <c r="BG37" s="373">
        <f t="shared" si="122"/>
        <v>27.282407999999997</v>
      </c>
      <c r="BH37" s="373">
        <f t="shared" si="122"/>
        <v>33.990471999999997</v>
      </c>
      <c r="BI37" s="373">
        <f t="shared" si="122"/>
        <v>31.560616</v>
      </c>
      <c r="BJ37" s="373">
        <f t="shared" si="122"/>
        <v>30.688359999999999</v>
      </c>
      <c r="BK37" s="373">
        <f t="shared" si="122"/>
        <v>29.951096</v>
      </c>
      <c r="BL37" s="373">
        <f t="shared" si="122"/>
        <v>29.296904000000001</v>
      </c>
      <c r="BO37" s="373">
        <f t="shared" si="123"/>
        <v>38.543855999999998</v>
      </c>
      <c r="BP37" s="373">
        <f t="shared" si="123"/>
        <v>36.633200000000002</v>
      </c>
      <c r="BQ37" s="373">
        <f t="shared" si="123"/>
        <v>36.596856000000002</v>
      </c>
      <c r="BR37" s="373">
        <f t="shared" si="123"/>
        <v>33.055911999999999</v>
      </c>
      <c r="BS37" s="373">
        <f t="shared" si="123"/>
        <v>32.396528000000004</v>
      </c>
      <c r="BT37" s="373">
        <f t="shared" si="123"/>
        <v>37.453536</v>
      </c>
      <c r="BU37" s="373"/>
      <c r="BV37" s="373">
        <f t="shared" si="124"/>
        <v>36.145151999999996</v>
      </c>
      <c r="BW37" s="373"/>
      <c r="BX37" s="373"/>
      <c r="BY37" s="373"/>
      <c r="BZ37" s="373">
        <f t="shared" si="125"/>
        <v>34.736958999999999</v>
      </c>
      <c r="CA37" s="373">
        <f t="shared" si="125"/>
        <v>34.541139999999999</v>
      </c>
      <c r="CB37" s="373"/>
      <c r="CC37" s="373">
        <f t="shared" si="126"/>
        <v>32.623117999999998</v>
      </c>
      <c r="CD37" s="373">
        <f t="shared" si="126"/>
        <v>35.008093000000002</v>
      </c>
      <c r="CE37" s="373">
        <f t="shared" si="126"/>
        <v>33.647402</v>
      </c>
      <c r="CF37" s="373">
        <f t="shared" si="126"/>
        <v>32.276668999999998</v>
      </c>
      <c r="CG37" s="373">
        <f t="shared" si="126"/>
        <v>34.782147999999999</v>
      </c>
      <c r="CH37" s="373">
        <f t="shared" si="126"/>
        <v>12.75</v>
      </c>
      <c r="CI37" s="373">
        <f t="shared" si="126"/>
        <v>34.285069</v>
      </c>
      <c r="CJ37" s="373">
        <f t="shared" si="126"/>
        <v>37.167123000000004</v>
      </c>
      <c r="CK37" s="373">
        <f t="shared" si="126"/>
        <v>34.214775000000003</v>
      </c>
      <c r="CL37" s="373">
        <f t="shared" si="126"/>
        <v>33.818116000000003</v>
      </c>
      <c r="CM37" s="373">
        <f t="shared" si="126"/>
        <v>35.213954000000001</v>
      </c>
      <c r="CN37" s="373">
        <f t="shared" si="126"/>
        <v>33.727738000000002</v>
      </c>
      <c r="CO37" s="373"/>
      <c r="CP37" s="373">
        <v>33.053410597402227</v>
      </c>
      <c r="CQ37" s="373">
        <f t="shared" si="128"/>
        <v>26.442728477921783</v>
      </c>
      <c r="CR37" s="373">
        <f t="shared" si="129"/>
        <v>1.1460296930138012</v>
      </c>
      <c r="CS37" s="373">
        <f t="shared" si="130"/>
        <v>0</v>
      </c>
      <c r="CT37" s="373">
        <f t="shared" si="131"/>
        <v>0</v>
      </c>
      <c r="CU37" s="373"/>
      <c r="CV37" s="373">
        <f t="shared" si="132"/>
        <v>0.62025841295818629</v>
      </c>
      <c r="CW37" s="373"/>
      <c r="CX37" s="373"/>
      <c r="CY37" s="373">
        <f t="shared" si="133"/>
        <v>0.75110530354623084</v>
      </c>
      <c r="CZ37" s="373">
        <f t="shared" si="134"/>
        <v>1.1235398504661032</v>
      </c>
      <c r="DA37" s="373">
        <f t="shared" si="135"/>
        <v>0.91682375441104114</v>
      </c>
      <c r="DB37" s="373">
        <f t="shared" si="136"/>
        <v>1.0116995310198993</v>
      </c>
      <c r="DC37" s="373">
        <f t="shared" si="137"/>
        <v>0.82131966140079971</v>
      </c>
      <c r="DD37" s="362">
        <f t="shared" si="138"/>
        <v>0.82540371800979018</v>
      </c>
      <c r="DE37" s="373">
        <f t="shared" si="139"/>
        <v>1.028349915656553</v>
      </c>
      <c r="DF37" s="373">
        <f t="shared" si="140"/>
        <v>0.9548368966947226</v>
      </c>
      <c r="DG37" s="373">
        <f t="shared" si="141"/>
        <v>0.92844760783662961</v>
      </c>
      <c r="DH37" s="373">
        <f t="shared" si="142"/>
        <v>0.90614237558752719</v>
      </c>
      <c r="DI37" s="373">
        <f t="shared" si="143"/>
        <v>0.88635040894395745</v>
      </c>
      <c r="DJ37" s="373"/>
      <c r="DK37" s="373"/>
      <c r="DL37" s="373">
        <f t="shared" si="144"/>
        <v>1.1661082866598125</v>
      </c>
      <c r="DM37" s="373">
        <f t="shared" si="145"/>
        <v>1.1083031777325612</v>
      </c>
      <c r="DN37" s="373">
        <f t="shared" si="146"/>
        <v>1.1072036240301406</v>
      </c>
      <c r="DO37" s="373">
        <f t="shared" si="147"/>
        <v>1.0000756775943107</v>
      </c>
      <c r="DP37" s="373">
        <f t="shared" si="148"/>
        <v>0.98012663185039517</v>
      </c>
      <c r="DQ37" s="373">
        <f t="shared" si="149"/>
        <v>1.1331216755871962</v>
      </c>
      <c r="DR37" s="373"/>
      <c r="DS37" s="373">
        <f t="shared" si="150"/>
        <v>1.0935377423000565</v>
      </c>
      <c r="DT37" s="373"/>
      <c r="DU37" s="373"/>
      <c r="DV37" s="373"/>
      <c r="DW37" s="373">
        <f t="shared" si="151"/>
        <v>1.0509341811380302</v>
      </c>
      <c r="DX37" s="373">
        <f t="shared" si="152"/>
        <v>1.0450098605774345</v>
      </c>
      <c r="DY37" s="373"/>
      <c r="DZ37" s="373">
        <f t="shared" si="153"/>
        <v>0.98698190021467713</v>
      </c>
      <c r="EA37" s="373">
        <f t="shared" si="154"/>
        <v>1.0591370865296243</v>
      </c>
      <c r="EB37" s="373">
        <f t="shared" si="155"/>
        <v>1.0179706539162545</v>
      </c>
      <c r="EC37" s="373">
        <f t="shared" si="156"/>
        <v>0.97650040999208487</v>
      </c>
      <c r="ED37" s="373">
        <f t="shared" si="157"/>
        <v>1.0523013320366292</v>
      </c>
      <c r="EE37" s="373">
        <f t="shared" si="158"/>
        <v>0.3857393161419192</v>
      </c>
      <c r="EF37" s="373">
        <f t="shared" si="159"/>
        <v>1.0372626721520404</v>
      </c>
      <c r="EG37" s="373">
        <f t="shared" si="160"/>
        <v>1.1244565183515762</v>
      </c>
      <c r="EH37" s="373">
        <f t="shared" si="161"/>
        <v>1.0351359929764419</v>
      </c>
      <c r="EI37" s="373">
        <f t="shared" si="162"/>
        <v>1.0231354461998508</v>
      </c>
      <c r="EJ37" s="373">
        <f t="shared" si="163"/>
        <v>1.0653652184010196</v>
      </c>
      <c r="EK37" s="373">
        <f t="shared" si="164"/>
        <v>1.0204011444026528</v>
      </c>
      <c r="EN37" s="361">
        <v>42.89</v>
      </c>
      <c r="EO37" s="361">
        <v>48.63</v>
      </c>
      <c r="EP37" s="361">
        <v>42.75</v>
      </c>
      <c r="EQ37" s="361">
        <v>41.96</v>
      </c>
      <c r="ER37" s="361">
        <v>44.74</v>
      </c>
      <c r="ES37" s="244">
        <v>41.78</v>
      </c>
      <c r="EW37" s="375">
        <f t="shared" si="168"/>
        <v>20.636648000000001</v>
      </c>
      <c r="EX37" s="375">
        <f t="shared" si="169"/>
        <v>-20.636648000000001</v>
      </c>
      <c r="EY37" s="244">
        <f t="shared" si="169"/>
        <v>0</v>
      </c>
      <c r="EZ37" s="375">
        <f t="shared" si="169"/>
        <v>26.368615999999999</v>
      </c>
      <c r="FA37" s="375">
        <f t="shared" si="169"/>
        <v>3.9095759999999977</v>
      </c>
      <c r="FB37" s="375">
        <f t="shared" si="169"/>
        <v>-0.7839919999999978</v>
      </c>
      <c r="FC37" s="375">
        <f t="shared" si="165"/>
        <v>0.38420800000000099</v>
      </c>
      <c r="FD37" s="375">
        <f t="shared" si="165"/>
        <v>-4.5378079999999983</v>
      </c>
      <c r="FE37" s="375">
        <f t="shared" si="165"/>
        <v>4.1535999999997131E-2</v>
      </c>
      <c r="FF37" s="375">
        <f t="shared" si="165"/>
        <v>5.5762080000000012</v>
      </c>
      <c r="FG37" s="375">
        <f t="shared" si="165"/>
        <v>-3.5253680000000003</v>
      </c>
      <c r="FH37" s="375">
        <f t="shared" si="165"/>
        <v>-1.0955119999999994</v>
      </c>
      <c r="FI37" s="375">
        <f t="shared" si="165"/>
        <v>-0.69053600000000159</v>
      </c>
      <c r="FJ37" s="375">
        <f t="shared" si="165"/>
        <v>1.4745280000000029</v>
      </c>
      <c r="FK37" s="375">
        <f t="shared" si="165"/>
        <v>-27.121456000000002</v>
      </c>
      <c r="FL37" s="375">
        <f t="shared" si="165"/>
        <v>0</v>
      </c>
      <c r="FM37" s="375">
        <f t="shared" si="165"/>
        <v>33.118215999999997</v>
      </c>
      <c r="FN37" s="375">
        <f t="shared" si="165"/>
        <v>-3.6707439999999991</v>
      </c>
      <c r="FO37" s="375">
        <f t="shared" si="165"/>
        <v>3.7122799999999998</v>
      </c>
      <c r="FP37" s="375">
        <f t="shared" si="165"/>
        <v>-4.7039519999999975</v>
      </c>
      <c r="FQ37" s="375">
        <f t="shared" si="165"/>
        <v>0.13499200000000044</v>
      </c>
      <c r="FR37" s="375">
        <f t="shared" si="165"/>
        <v>4.319744</v>
      </c>
      <c r="FS37" s="375">
        <f t="shared" si="166"/>
        <v>-32.910536</v>
      </c>
      <c r="FT37" s="375">
        <f t="shared" si="166"/>
        <v>31.768295999999999</v>
      </c>
      <c r="FU37" s="375">
        <f t="shared" si="166"/>
        <v>-31.768295999999999</v>
      </c>
      <c r="FV37" s="375">
        <f t="shared" si="166"/>
        <v>0</v>
      </c>
      <c r="FW37" s="375">
        <f t="shared" si="166"/>
        <v>0</v>
      </c>
      <c r="FX37" s="375">
        <f t="shared" si="166"/>
        <v>30.162828000000001</v>
      </c>
      <c r="FY37" s="375">
        <f t="shared" si="166"/>
        <v>-0.22092400000000012</v>
      </c>
      <c r="FZ37" s="375">
        <f t="shared" si="166"/>
        <v>-29.941904000000001</v>
      </c>
      <c r="GA37" s="375">
        <f t="shared" si="166"/>
        <v>28.385393999999998</v>
      </c>
      <c r="GB37" s="375">
        <f t="shared" si="166"/>
        <v>1.320523000000005</v>
      </c>
      <c r="GC37" s="375">
        <f t="shared" si="166"/>
        <v>-0.60252000000000194</v>
      </c>
      <c r="GD37" s="375">
        <f t="shared" si="166"/>
        <v>-1.014242000000003</v>
      </c>
      <c r="GE37" s="375">
        <f t="shared" si="166"/>
        <v>2.8519280000000009</v>
      </c>
      <c r="GF37" s="375">
        <f t="shared" si="166"/>
        <v>-18.191082999999999</v>
      </c>
      <c r="GG37" s="375">
        <f t="shared" si="166"/>
        <v>16.564278999999999</v>
      </c>
      <c r="GH37" s="375">
        <f t="shared" si="166"/>
        <v>1.9682320000000004</v>
      </c>
      <c r="GI37" s="375">
        <f t="shared" si="167"/>
        <v>-0.98913699999999949</v>
      </c>
      <c r="GJ37" s="375">
        <f t="shared" si="167"/>
        <v>0.37155399999999972</v>
      </c>
      <c r="GK37" s="375">
        <f t="shared" si="167"/>
        <v>1.8176019999999973</v>
      </c>
      <c r="GL37" s="375">
        <f t="shared" si="167"/>
        <v>-2.1489879999999957</v>
      </c>
    </row>
    <row r="38" spans="1:194">
      <c r="A38" s="361" t="s">
        <v>585</v>
      </c>
      <c r="D38" s="361" t="s">
        <v>41</v>
      </c>
      <c r="E38" s="361">
        <v>20.13</v>
      </c>
      <c r="H38" s="361">
        <v>34.44</v>
      </c>
      <c r="I38" s="361">
        <v>49.37</v>
      </c>
      <c r="J38" s="361">
        <v>33.479999999999997</v>
      </c>
      <c r="K38" s="361">
        <v>40.229999999999997</v>
      </c>
      <c r="L38" s="361">
        <v>41.92</v>
      </c>
      <c r="M38" s="361">
        <v>44.41</v>
      </c>
      <c r="N38" s="361">
        <v>51.09</v>
      </c>
      <c r="O38" s="361">
        <v>42.29</v>
      </c>
      <c r="P38" s="361">
        <v>44.57</v>
      </c>
      <c r="Q38" s="361">
        <v>41.61</v>
      </c>
      <c r="R38" s="361">
        <v>36.950000000000003</v>
      </c>
      <c r="U38" s="361">
        <v>51.67</v>
      </c>
      <c r="V38" s="372">
        <v>53.78</v>
      </c>
      <c r="W38" s="361">
        <v>53.26</v>
      </c>
      <c r="X38" s="361">
        <v>52.61</v>
      </c>
      <c r="Y38" s="361">
        <v>49.36</v>
      </c>
      <c r="Z38" s="361">
        <v>52.96</v>
      </c>
      <c r="AA38" s="372"/>
      <c r="AB38" s="361">
        <v>50.46</v>
      </c>
      <c r="AC38" s="372"/>
      <c r="AD38" s="372"/>
      <c r="AE38" s="372"/>
      <c r="AF38" s="361">
        <v>48.14</v>
      </c>
      <c r="AG38" s="361">
        <v>47.37</v>
      </c>
      <c r="AH38" s="372"/>
      <c r="AI38" s="361">
        <v>46.4</v>
      </c>
      <c r="AJ38" s="361">
        <v>48.05</v>
      </c>
      <c r="AK38" s="378">
        <v>47.36</v>
      </c>
      <c r="AL38" s="374">
        <v>46.77</v>
      </c>
      <c r="AM38" s="361">
        <v>50</v>
      </c>
      <c r="AO38" s="361">
        <v>46.76</v>
      </c>
      <c r="AP38" s="361">
        <v>52.87</v>
      </c>
      <c r="AQ38" s="361">
        <v>45.51</v>
      </c>
      <c r="AR38" s="361">
        <v>45.44</v>
      </c>
      <c r="AS38" s="361">
        <v>48.26</v>
      </c>
      <c r="AT38" s="244">
        <v>47.33</v>
      </c>
      <c r="AW38" s="373"/>
      <c r="AX38" s="361" t="s">
        <v>41</v>
      </c>
      <c r="AY38" s="373">
        <f t="shared" si="121"/>
        <v>23.201495999999999</v>
      </c>
      <c r="BB38" s="373">
        <f t="shared" si="122"/>
        <v>30.631247999999999</v>
      </c>
      <c r="BC38" s="373">
        <f t="shared" si="122"/>
        <v>38.382903999999996</v>
      </c>
      <c r="BD38" s="373">
        <f t="shared" si="122"/>
        <v>30.132815999999998</v>
      </c>
      <c r="BE38" s="373">
        <f t="shared" si="122"/>
        <v>33.637416000000002</v>
      </c>
      <c r="BF38" s="373">
        <f t="shared" si="122"/>
        <v>34.514864000000003</v>
      </c>
      <c r="BG38" s="373">
        <f t="shared" si="122"/>
        <v>35.807671999999997</v>
      </c>
      <c r="BH38" s="373">
        <f t="shared" si="122"/>
        <v>39.275928</v>
      </c>
      <c r="BI38" s="373">
        <f t="shared" si="122"/>
        <v>34.706968000000003</v>
      </c>
      <c r="BJ38" s="373">
        <f t="shared" si="122"/>
        <v>35.890743999999998</v>
      </c>
      <c r="BK38" s="373">
        <f t="shared" si="122"/>
        <v>34.353912000000001</v>
      </c>
      <c r="BL38" s="373">
        <f t="shared" si="122"/>
        <v>31.934440000000002</v>
      </c>
      <c r="BO38" s="373">
        <f t="shared" si="123"/>
        <v>39.577064</v>
      </c>
      <c r="BP38" s="373">
        <f t="shared" si="123"/>
        <v>40.672575999999999</v>
      </c>
      <c r="BQ38" s="373">
        <f t="shared" si="123"/>
        <v>40.402591999999999</v>
      </c>
      <c r="BR38" s="373">
        <f t="shared" si="123"/>
        <v>40.065111999999999</v>
      </c>
      <c r="BS38" s="373">
        <f t="shared" si="123"/>
        <v>38.377712000000002</v>
      </c>
      <c r="BT38" s="373">
        <f t="shared" si="123"/>
        <v>40.246831999999998</v>
      </c>
      <c r="BU38" s="373"/>
      <c r="BV38" s="373">
        <f t="shared" si="124"/>
        <v>38.948831999999996</v>
      </c>
      <c r="BW38" s="373"/>
      <c r="BX38" s="373"/>
      <c r="BY38" s="373"/>
      <c r="BZ38" s="373">
        <f t="shared" si="125"/>
        <v>36.921093999999997</v>
      </c>
      <c r="CA38" s="373">
        <f t="shared" si="125"/>
        <v>36.534476999999995</v>
      </c>
      <c r="CB38" s="373"/>
      <c r="CC38" s="373">
        <f t="shared" si="126"/>
        <v>36.047439999999995</v>
      </c>
      <c r="CD38" s="373">
        <f t="shared" si="126"/>
        <v>36.875905000000003</v>
      </c>
      <c r="CE38" s="373">
        <f t="shared" si="126"/>
        <v>36.529455999999996</v>
      </c>
      <c r="CF38" s="373">
        <f t="shared" si="126"/>
        <v>36.233216999999996</v>
      </c>
      <c r="CG38" s="373">
        <f t="shared" si="126"/>
        <v>37.855000000000004</v>
      </c>
      <c r="CH38" s="373">
        <f t="shared" si="126"/>
        <v>12.75</v>
      </c>
      <c r="CI38" s="373">
        <f t="shared" si="126"/>
        <v>36.228195999999997</v>
      </c>
      <c r="CJ38" s="373">
        <f t="shared" si="126"/>
        <v>39.296026999999995</v>
      </c>
      <c r="CK38" s="373">
        <f t="shared" si="126"/>
        <v>35.600571000000002</v>
      </c>
      <c r="CL38" s="373">
        <f t="shared" si="126"/>
        <v>35.565424</v>
      </c>
      <c r="CM38" s="373">
        <f t="shared" si="126"/>
        <v>36.981346000000002</v>
      </c>
      <c r="CN38" s="373">
        <f t="shared" si="126"/>
        <v>36.514392999999998</v>
      </c>
      <c r="CO38" s="373"/>
      <c r="CP38" s="373">
        <v>34.968241350884348</v>
      </c>
      <c r="CQ38" s="373">
        <f t="shared" si="128"/>
        <v>27.974593080707479</v>
      </c>
      <c r="CR38" s="373">
        <f t="shared" si="129"/>
        <v>1.0771493945619151</v>
      </c>
      <c r="CS38" s="373">
        <f t="shared" si="130"/>
        <v>0</v>
      </c>
      <c r="CT38" s="373">
        <f t="shared" si="131"/>
        <v>0</v>
      </c>
      <c r="CU38" s="373"/>
      <c r="CV38" s="373">
        <f t="shared" si="132"/>
        <v>0.66350194072351398</v>
      </c>
      <c r="CW38" s="373"/>
      <c r="CX38" s="373"/>
      <c r="CY38" s="373">
        <f t="shared" si="133"/>
        <v>0.87597336373409962</v>
      </c>
      <c r="CZ38" s="373">
        <f t="shared" si="134"/>
        <v>1.0976503969659683</v>
      </c>
      <c r="DA38" s="373">
        <f t="shared" si="135"/>
        <v>0.86171951564953209</v>
      </c>
      <c r="DB38" s="373">
        <f t="shared" si="136"/>
        <v>0.96194188499414801</v>
      </c>
      <c r="DC38" s="373">
        <f t="shared" si="137"/>
        <v>0.98703459672635552</v>
      </c>
      <c r="DD38" s="362">
        <f t="shared" si="138"/>
        <v>1.0240055151957026</v>
      </c>
      <c r="DE38" s="373">
        <f t="shared" si="139"/>
        <v>1.1231885414508187</v>
      </c>
      <c r="DF38" s="373">
        <f t="shared" si="140"/>
        <v>0.99252826734228261</v>
      </c>
      <c r="DG38" s="373">
        <f t="shared" si="141"/>
        <v>1.0263811565431304</v>
      </c>
      <c r="DH38" s="373">
        <f t="shared" si="142"/>
        <v>0.98243179161571392</v>
      </c>
      <c r="DI38" s="373">
        <f t="shared" si="143"/>
        <v>0.91324123737187546</v>
      </c>
      <c r="DJ38" s="373"/>
      <c r="DK38" s="373"/>
      <c r="DL38" s="373">
        <f t="shared" si="144"/>
        <v>1.131800241335245</v>
      </c>
      <c r="DM38" s="373">
        <f t="shared" si="145"/>
        <v>1.1631290116044508</v>
      </c>
      <c r="DN38" s="373">
        <f t="shared" si="146"/>
        <v>1.15540817722531</v>
      </c>
      <c r="DO38" s="373">
        <f t="shared" si="147"/>
        <v>1.1457571342513841</v>
      </c>
      <c r="DP38" s="373">
        <f t="shared" si="148"/>
        <v>1.0975019193817543</v>
      </c>
      <c r="DQ38" s="373">
        <f t="shared" si="149"/>
        <v>1.1509538496988827</v>
      </c>
      <c r="DR38" s="373"/>
      <c r="DS38" s="373">
        <f t="shared" si="150"/>
        <v>1.1138344536453211</v>
      </c>
      <c r="DT38" s="373"/>
      <c r="DU38" s="373"/>
      <c r="DV38" s="373"/>
      <c r="DW38" s="373">
        <f t="shared" si="151"/>
        <v>1.0558464644967414</v>
      </c>
      <c r="DX38" s="373">
        <f t="shared" si="152"/>
        <v>1.044790232182381</v>
      </c>
      <c r="DY38" s="373"/>
      <c r="DZ38" s="373">
        <f t="shared" si="153"/>
        <v>1.0308622512149401</v>
      </c>
      <c r="EA38" s="373">
        <f t="shared" si="154"/>
        <v>1.0545541776028553</v>
      </c>
      <c r="EB38" s="373">
        <f t="shared" si="155"/>
        <v>1.0446466447497271</v>
      </c>
      <c r="EC38" s="373">
        <f t="shared" si="156"/>
        <v>1.0361749862231393</v>
      </c>
      <c r="ED38" s="373">
        <f t="shared" si="157"/>
        <v>1.0825537269703913</v>
      </c>
      <c r="EE38" s="373">
        <f t="shared" si="158"/>
        <v>0.36461656370023743</v>
      </c>
      <c r="EF38" s="373">
        <f t="shared" si="159"/>
        <v>1.0360313987904852</v>
      </c>
      <c r="EG38" s="373">
        <f t="shared" si="160"/>
        <v>1.123763320142098</v>
      </c>
      <c r="EH38" s="373">
        <f t="shared" si="161"/>
        <v>1.0180829697087315</v>
      </c>
      <c r="EI38" s="373">
        <f t="shared" si="162"/>
        <v>1.0170778576801531</v>
      </c>
      <c r="EJ38" s="373">
        <f t="shared" si="163"/>
        <v>1.0575695136885899</v>
      </c>
      <c r="EK38" s="373">
        <f t="shared" si="164"/>
        <v>1.0442158824517649</v>
      </c>
      <c r="EN38" s="361">
        <v>46.76</v>
      </c>
      <c r="EO38" s="361">
        <v>52.87</v>
      </c>
      <c r="EP38" s="361">
        <v>45.51</v>
      </c>
      <c r="EQ38" s="361">
        <v>45.44</v>
      </c>
      <c r="ER38" s="361">
        <v>48.26</v>
      </c>
      <c r="ES38" s="244">
        <v>47.33</v>
      </c>
      <c r="EW38" s="375">
        <f t="shared" si="168"/>
        <v>20.501656000000001</v>
      </c>
      <c r="EX38" s="375">
        <f t="shared" si="169"/>
        <v>-20.501656000000001</v>
      </c>
      <c r="EY38" s="244">
        <f t="shared" si="169"/>
        <v>0</v>
      </c>
      <c r="EZ38" s="375">
        <f t="shared" si="169"/>
        <v>24.826592000000002</v>
      </c>
      <c r="FA38" s="375">
        <f t="shared" si="169"/>
        <v>12.310232000000003</v>
      </c>
      <c r="FB38" s="375">
        <f t="shared" si="169"/>
        <v>-6.8326720000000023</v>
      </c>
      <c r="FC38" s="375">
        <f t="shared" si="165"/>
        <v>3.1359679999999983</v>
      </c>
      <c r="FD38" s="375">
        <f t="shared" si="165"/>
        <v>-6.2927040000000005</v>
      </c>
      <c r="FE38" s="375">
        <f t="shared" si="165"/>
        <v>0.13499199999999689</v>
      </c>
      <c r="FF38" s="375">
        <f t="shared" si="165"/>
        <v>6.7080640000000002</v>
      </c>
      <c r="FG38" s="375">
        <f t="shared" si="165"/>
        <v>-2.4298559999999974</v>
      </c>
      <c r="FH38" s="375">
        <f t="shared" si="165"/>
        <v>-0.87225600000000014</v>
      </c>
      <c r="FI38" s="375">
        <f t="shared" si="165"/>
        <v>-0.7372639999999997</v>
      </c>
      <c r="FJ38" s="375">
        <f t="shared" si="165"/>
        <v>-0.65419199999999833</v>
      </c>
      <c r="FK38" s="375">
        <f t="shared" si="165"/>
        <v>-29.296904000000001</v>
      </c>
      <c r="FL38" s="375">
        <f t="shared" si="165"/>
        <v>0</v>
      </c>
      <c r="FM38" s="375">
        <f t="shared" si="165"/>
        <v>38.543855999999998</v>
      </c>
      <c r="FN38" s="375">
        <f t="shared" si="165"/>
        <v>-1.9106559999999959</v>
      </c>
      <c r="FO38" s="375">
        <f t="shared" si="165"/>
        <v>-3.634399999999971E-2</v>
      </c>
      <c r="FP38" s="375">
        <f t="shared" si="165"/>
        <v>-3.5409440000000032</v>
      </c>
      <c r="FQ38" s="375">
        <f t="shared" si="165"/>
        <v>-0.65938399999999575</v>
      </c>
      <c r="FR38" s="375">
        <f t="shared" si="165"/>
        <v>5.0570079999999962</v>
      </c>
      <c r="FS38" s="375">
        <f t="shared" si="166"/>
        <v>-37.453536</v>
      </c>
      <c r="FT38" s="375">
        <f t="shared" si="166"/>
        <v>36.145151999999996</v>
      </c>
      <c r="FU38" s="375">
        <f t="shared" si="166"/>
        <v>-36.145151999999996</v>
      </c>
      <c r="FV38" s="375">
        <f t="shared" si="166"/>
        <v>0</v>
      </c>
      <c r="FW38" s="375">
        <f t="shared" si="166"/>
        <v>0</v>
      </c>
      <c r="FX38" s="375">
        <f t="shared" si="166"/>
        <v>34.736958999999999</v>
      </c>
      <c r="FY38" s="375">
        <f t="shared" si="166"/>
        <v>-0.19581900000000019</v>
      </c>
      <c r="FZ38" s="375">
        <f t="shared" si="166"/>
        <v>-34.541139999999999</v>
      </c>
      <c r="GA38" s="375">
        <f t="shared" si="166"/>
        <v>32.623117999999998</v>
      </c>
      <c r="GB38" s="375">
        <f t="shared" si="166"/>
        <v>2.3849750000000043</v>
      </c>
      <c r="GC38" s="375">
        <f t="shared" si="166"/>
        <v>-1.3606910000000028</v>
      </c>
      <c r="GD38" s="375">
        <f t="shared" si="166"/>
        <v>-1.3707330000000013</v>
      </c>
      <c r="GE38" s="375">
        <f t="shared" si="166"/>
        <v>2.5054790000000011</v>
      </c>
      <c r="GF38" s="375">
        <f t="shared" si="166"/>
        <v>-22.032147999999999</v>
      </c>
      <c r="GG38" s="375">
        <f t="shared" si="166"/>
        <v>21.535069</v>
      </c>
      <c r="GH38" s="375">
        <f t="shared" si="166"/>
        <v>2.8820540000000037</v>
      </c>
      <c r="GI38" s="375">
        <f t="shared" si="167"/>
        <v>-2.9523480000000006</v>
      </c>
      <c r="GJ38" s="375">
        <f t="shared" si="167"/>
        <v>-0.39665899999999965</v>
      </c>
      <c r="GK38" s="375">
        <f t="shared" si="167"/>
        <v>1.3958379999999977</v>
      </c>
      <c r="GL38" s="375">
        <f t="shared" si="167"/>
        <v>-1.4862159999999989</v>
      </c>
    </row>
    <row r="39" spans="1:194">
      <c r="A39" s="361" t="s">
        <v>586</v>
      </c>
      <c r="D39" s="361" t="s">
        <v>42</v>
      </c>
      <c r="E39" s="361">
        <v>25.82</v>
      </c>
      <c r="H39" s="361">
        <v>49.89</v>
      </c>
      <c r="I39" s="361">
        <v>49.35</v>
      </c>
      <c r="J39" s="361">
        <v>49.14</v>
      </c>
      <c r="K39" s="361">
        <v>49.31</v>
      </c>
      <c r="L39" s="361">
        <v>48.23</v>
      </c>
      <c r="M39" s="361">
        <v>48.55</v>
      </c>
      <c r="N39" s="361">
        <v>50.81</v>
      </c>
      <c r="O39" s="361">
        <v>51.92</v>
      </c>
      <c r="P39" s="361">
        <v>48.21</v>
      </c>
      <c r="Q39" s="361">
        <v>49.58</v>
      </c>
      <c r="R39" s="361">
        <v>47.2</v>
      </c>
      <c r="U39" s="361">
        <v>50.75</v>
      </c>
      <c r="V39" s="372">
        <v>51.49</v>
      </c>
      <c r="W39" s="361">
        <v>50.68</v>
      </c>
      <c r="X39" s="361">
        <v>50.9</v>
      </c>
      <c r="Y39" s="361">
        <v>52.26</v>
      </c>
      <c r="Z39" s="361">
        <v>51.67</v>
      </c>
      <c r="AA39" s="372"/>
      <c r="AB39" s="361">
        <v>51.32</v>
      </c>
      <c r="AC39" s="372"/>
      <c r="AD39" s="372"/>
      <c r="AE39" s="372"/>
      <c r="AF39" s="361">
        <v>48.83</v>
      </c>
      <c r="AG39" s="361">
        <v>47.63</v>
      </c>
      <c r="AH39" s="372"/>
      <c r="AI39" s="361">
        <v>46.17</v>
      </c>
      <c r="AJ39" s="361">
        <v>46.96</v>
      </c>
      <c r="AK39" s="378">
        <v>46.22</v>
      </c>
      <c r="AL39" s="374">
        <v>44.85</v>
      </c>
      <c r="AM39" s="361">
        <v>45.38</v>
      </c>
      <c r="AO39" s="361">
        <v>45.52</v>
      </c>
      <c r="AP39" s="361">
        <v>51.73</v>
      </c>
      <c r="AQ39" s="361">
        <v>48.12</v>
      </c>
      <c r="AR39" s="361">
        <v>45.72</v>
      </c>
      <c r="AS39" s="361">
        <v>47.11</v>
      </c>
      <c r="AT39" s="244">
        <v>46.63</v>
      </c>
      <c r="AW39" s="373"/>
      <c r="AX39" s="361" t="s">
        <v>42</v>
      </c>
      <c r="AY39" s="373">
        <f t="shared" si="121"/>
        <v>26.155743999999999</v>
      </c>
      <c r="BB39" s="373">
        <f t="shared" si="122"/>
        <v>38.652888000000004</v>
      </c>
      <c r="BC39" s="373">
        <f t="shared" si="122"/>
        <v>38.372520000000002</v>
      </c>
      <c r="BD39" s="373">
        <f t="shared" si="122"/>
        <v>38.263487999999995</v>
      </c>
      <c r="BE39" s="373">
        <f t="shared" si="122"/>
        <v>38.351752000000005</v>
      </c>
      <c r="BF39" s="373">
        <f t="shared" si="122"/>
        <v>37.791015999999999</v>
      </c>
      <c r="BG39" s="373">
        <f t="shared" si="122"/>
        <v>37.957160000000002</v>
      </c>
      <c r="BH39" s="373">
        <f t="shared" si="122"/>
        <v>39.130552000000002</v>
      </c>
      <c r="BI39" s="373">
        <f t="shared" si="122"/>
        <v>39.706863999999996</v>
      </c>
      <c r="BJ39" s="373">
        <f t="shared" si="122"/>
        <v>37.780631999999997</v>
      </c>
      <c r="BK39" s="373">
        <f t="shared" si="122"/>
        <v>38.491935999999995</v>
      </c>
      <c r="BL39" s="373">
        <f t="shared" si="122"/>
        <v>37.256240000000005</v>
      </c>
      <c r="BO39" s="373">
        <f t="shared" si="123"/>
        <v>39.099400000000003</v>
      </c>
      <c r="BP39" s="373">
        <f t="shared" si="123"/>
        <v>39.483608000000004</v>
      </c>
      <c r="BQ39" s="373">
        <f t="shared" si="123"/>
        <v>39.063056000000003</v>
      </c>
      <c r="BR39" s="373">
        <f t="shared" si="123"/>
        <v>39.177279999999996</v>
      </c>
      <c r="BS39" s="373">
        <f t="shared" si="123"/>
        <v>39.883392000000001</v>
      </c>
      <c r="BT39" s="373">
        <f t="shared" si="123"/>
        <v>39.577064</v>
      </c>
      <c r="BU39" s="373"/>
      <c r="BV39" s="373">
        <f t="shared" si="124"/>
        <v>39.395344000000001</v>
      </c>
      <c r="BW39" s="373"/>
      <c r="BX39" s="373"/>
      <c r="BY39" s="373"/>
      <c r="BZ39" s="373">
        <f t="shared" si="125"/>
        <v>37.267543000000003</v>
      </c>
      <c r="CA39" s="373">
        <f t="shared" si="125"/>
        <v>36.665023000000005</v>
      </c>
      <c r="CB39" s="373"/>
      <c r="CC39" s="373">
        <f t="shared" si="126"/>
        <v>35.931956999999997</v>
      </c>
      <c r="CD39" s="373">
        <f t="shared" si="126"/>
        <v>36.328615999999997</v>
      </c>
      <c r="CE39" s="373">
        <f t="shared" si="126"/>
        <v>35.957062000000001</v>
      </c>
      <c r="CF39" s="373">
        <f t="shared" si="126"/>
        <v>35.269185</v>
      </c>
      <c r="CG39" s="373">
        <f t="shared" si="126"/>
        <v>35.535297999999997</v>
      </c>
      <c r="CH39" s="373">
        <f t="shared" si="126"/>
        <v>12.75</v>
      </c>
      <c r="CI39" s="373">
        <f t="shared" si="126"/>
        <v>35.605592000000001</v>
      </c>
      <c r="CJ39" s="373">
        <f t="shared" si="126"/>
        <v>38.723633</v>
      </c>
      <c r="CK39" s="373">
        <f t="shared" si="126"/>
        <v>36.911051999999998</v>
      </c>
      <c r="CL39" s="373">
        <f t="shared" si="126"/>
        <v>35.706012000000001</v>
      </c>
      <c r="CM39" s="373">
        <f t="shared" si="126"/>
        <v>36.403931</v>
      </c>
      <c r="CN39" s="373">
        <f t="shared" si="126"/>
        <v>36.162922999999999</v>
      </c>
      <c r="CO39" s="373"/>
      <c r="CP39" s="373">
        <v>34.529378860131239</v>
      </c>
      <c r="CQ39" s="373">
        <f t="shared" si="128"/>
        <v>27.623503088104993</v>
      </c>
      <c r="CR39" s="373">
        <f t="shared" si="129"/>
        <v>1.3851786964875106</v>
      </c>
      <c r="CS39" s="373">
        <f t="shared" si="130"/>
        <v>0</v>
      </c>
      <c r="CT39" s="373">
        <f t="shared" si="131"/>
        <v>0</v>
      </c>
      <c r="CU39" s="373"/>
      <c r="CV39" s="373">
        <f t="shared" si="132"/>
        <v>0.75749245608933569</v>
      </c>
      <c r="CW39" s="373"/>
      <c r="CX39" s="373"/>
      <c r="CY39" s="373">
        <f t="shared" si="133"/>
        <v>1.1194203103557681</v>
      </c>
      <c r="CZ39" s="373">
        <f t="shared" si="134"/>
        <v>1.1113006160764212</v>
      </c>
      <c r="DA39" s="373">
        <f t="shared" si="135"/>
        <v>1.1081429571900085</v>
      </c>
      <c r="DB39" s="373">
        <f t="shared" si="136"/>
        <v>1.1106991572409142</v>
      </c>
      <c r="DC39" s="373">
        <f t="shared" si="137"/>
        <v>1.0944597686822208</v>
      </c>
      <c r="DD39" s="362">
        <f t="shared" si="138"/>
        <v>1.0992714393662781</v>
      </c>
      <c r="DE39" s="373">
        <f t="shared" si="139"/>
        <v>1.1332538635724325</v>
      </c>
      <c r="DF39" s="373">
        <f t="shared" si="140"/>
        <v>1.1499443462577559</v>
      </c>
      <c r="DG39" s="373">
        <f t="shared" si="141"/>
        <v>1.0941590392644671</v>
      </c>
      <c r="DH39" s="373">
        <f t="shared" si="142"/>
        <v>1.1147590043805873</v>
      </c>
      <c r="DI39" s="373">
        <f t="shared" si="143"/>
        <v>1.0789722036679117</v>
      </c>
      <c r="DJ39" s="373"/>
      <c r="DK39" s="373"/>
      <c r="DL39" s="373">
        <f t="shared" si="144"/>
        <v>1.1323516753191718</v>
      </c>
      <c r="DM39" s="373">
        <f t="shared" si="145"/>
        <v>1.1434786637760543</v>
      </c>
      <c r="DN39" s="373">
        <f t="shared" si="146"/>
        <v>1.1312991223570343</v>
      </c>
      <c r="DO39" s="373">
        <f t="shared" si="147"/>
        <v>1.1346071459523235</v>
      </c>
      <c r="DP39" s="373">
        <f t="shared" si="148"/>
        <v>1.1550567463595669</v>
      </c>
      <c r="DQ39" s="373">
        <f t="shared" si="149"/>
        <v>1.1461852285358363</v>
      </c>
      <c r="DR39" s="373"/>
      <c r="DS39" s="373">
        <f t="shared" si="150"/>
        <v>1.1409224637251487</v>
      </c>
      <c r="DT39" s="373"/>
      <c r="DU39" s="373"/>
      <c r="DV39" s="373"/>
      <c r="DW39" s="373">
        <f t="shared" si="151"/>
        <v>1.0792995481025098</v>
      </c>
      <c r="DX39" s="373">
        <f t="shared" si="152"/>
        <v>1.0618500595831641</v>
      </c>
      <c r="DY39" s="373"/>
      <c r="DZ39" s="373">
        <f t="shared" si="153"/>
        <v>1.0406198485512932</v>
      </c>
      <c r="EA39" s="373">
        <f t="shared" si="154"/>
        <v>1.0521074284931959</v>
      </c>
      <c r="EB39" s="373">
        <f t="shared" si="155"/>
        <v>1.0413469105729327</v>
      </c>
      <c r="EC39" s="373">
        <f t="shared" si="156"/>
        <v>1.021425411180013</v>
      </c>
      <c r="ED39" s="373">
        <f t="shared" si="157"/>
        <v>1.0291322686093907</v>
      </c>
      <c r="EE39" s="373">
        <f t="shared" si="158"/>
        <v>0.36925077776946552</v>
      </c>
      <c r="EF39" s="373">
        <f t="shared" si="159"/>
        <v>1.0311680422699812</v>
      </c>
      <c r="EG39" s="373">
        <f t="shared" si="160"/>
        <v>1.1214691453575953</v>
      </c>
      <c r="EH39" s="373">
        <f t="shared" si="161"/>
        <v>1.0689752673952302</v>
      </c>
      <c r="EI39" s="373">
        <f t="shared" si="162"/>
        <v>1.0340762903565388</v>
      </c>
      <c r="EJ39" s="373">
        <f t="shared" si="163"/>
        <v>1.0542886145581143</v>
      </c>
      <c r="EK39" s="373">
        <f t="shared" si="164"/>
        <v>1.0473088191503759</v>
      </c>
      <c r="EN39" s="361">
        <v>45.52</v>
      </c>
      <c r="EO39" s="361">
        <v>51.73</v>
      </c>
      <c r="EP39" s="361">
        <v>48.12</v>
      </c>
      <c r="EQ39" s="361">
        <v>45.72</v>
      </c>
      <c r="ER39" s="361">
        <v>47.11</v>
      </c>
      <c r="ES39" s="244">
        <v>46.63</v>
      </c>
      <c r="EW39" s="375">
        <f t="shared" si="168"/>
        <v>23.201495999999999</v>
      </c>
      <c r="EX39" s="375">
        <f t="shared" si="169"/>
        <v>-23.201495999999999</v>
      </c>
      <c r="EY39" s="244">
        <f t="shared" si="169"/>
        <v>0</v>
      </c>
      <c r="EZ39" s="375">
        <f t="shared" si="169"/>
        <v>30.631247999999999</v>
      </c>
      <c r="FA39" s="375">
        <f t="shared" si="169"/>
        <v>7.751655999999997</v>
      </c>
      <c r="FB39" s="375">
        <f t="shared" si="169"/>
        <v>-8.2500879999999981</v>
      </c>
      <c r="FC39" s="375">
        <f t="shared" si="165"/>
        <v>3.5046000000000035</v>
      </c>
      <c r="FD39" s="375">
        <f t="shared" si="165"/>
        <v>0.87744800000000112</v>
      </c>
      <c r="FE39" s="375">
        <f t="shared" si="165"/>
        <v>1.2928079999999937</v>
      </c>
      <c r="FF39" s="375">
        <f t="shared" si="165"/>
        <v>3.4682560000000038</v>
      </c>
      <c r="FG39" s="375">
        <f t="shared" si="165"/>
        <v>-4.568959999999997</v>
      </c>
      <c r="FH39" s="375">
        <f t="shared" si="165"/>
        <v>1.1837759999999946</v>
      </c>
      <c r="FI39" s="375">
        <f t="shared" si="165"/>
        <v>-1.5368319999999969</v>
      </c>
      <c r="FJ39" s="375">
        <f t="shared" si="165"/>
        <v>-2.419471999999999</v>
      </c>
      <c r="FK39" s="375">
        <f t="shared" si="165"/>
        <v>-31.934440000000002</v>
      </c>
      <c r="FL39" s="375">
        <f t="shared" si="165"/>
        <v>0</v>
      </c>
      <c r="FM39" s="375">
        <f t="shared" si="165"/>
        <v>39.577064</v>
      </c>
      <c r="FN39" s="375">
        <f t="shared" si="165"/>
        <v>1.0955119999999994</v>
      </c>
      <c r="FO39" s="375">
        <f t="shared" si="165"/>
        <v>-0.26998400000000089</v>
      </c>
      <c r="FP39" s="375">
        <f t="shared" si="165"/>
        <v>-0.33747999999999934</v>
      </c>
      <c r="FQ39" s="375">
        <f t="shared" si="165"/>
        <v>-1.6873999999999967</v>
      </c>
      <c r="FR39" s="375">
        <f t="shared" si="165"/>
        <v>1.8691199999999952</v>
      </c>
      <c r="FS39" s="375">
        <f t="shared" si="166"/>
        <v>-40.246831999999998</v>
      </c>
      <c r="FT39" s="375">
        <f t="shared" si="166"/>
        <v>38.948831999999996</v>
      </c>
      <c r="FU39" s="375">
        <f t="shared" si="166"/>
        <v>-38.948831999999996</v>
      </c>
      <c r="FV39" s="375">
        <f t="shared" si="166"/>
        <v>0</v>
      </c>
      <c r="FW39" s="375">
        <f t="shared" si="166"/>
        <v>0</v>
      </c>
      <c r="FX39" s="375">
        <f t="shared" si="166"/>
        <v>36.921093999999997</v>
      </c>
      <c r="FY39" s="375">
        <f t="shared" si="166"/>
        <v>-0.3866170000000011</v>
      </c>
      <c r="FZ39" s="375">
        <f t="shared" si="166"/>
        <v>-36.534476999999995</v>
      </c>
      <c r="GA39" s="375">
        <f t="shared" si="166"/>
        <v>36.047439999999995</v>
      </c>
      <c r="GB39" s="375">
        <f t="shared" si="166"/>
        <v>0.82846500000000844</v>
      </c>
      <c r="GC39" s="375">
        <f t="shared" si="166"/>
        <v>-0.34644900000000689</v>
      </c>
      <c r="GD39" s="375">
        <f t="shared" si="166"/>
        <v>-0.29623899999999992</v>
      </c>
      <c r="GE39" s="375">
        <f t="shared" si="166"/>
        <v>1.6217830000000077</v>
      </c>
      <c r="GF39" s="375">
        <f t="shared" si="166"/>
        <v>-25.105000000000004</v>
      </c>
      <c r="GG39" s="375">
        <f t="shared" si="166"/>
        <v>23.478195999999997</v>
      </c>
      <c r="GH39" s="375">
        <f t="shared" si="166"/>
        <v>3.0678309999999982</v>
      </c>
      <c r="GI39" s="375">
        <f t="shared" si="167"/>
        <v>-3.695455999999993</v>
      </c>
      <c r="GJ39" s="375">
        <f t="shared" si="167"/>
        <v>-3.5147000000002038E-2</v>
      </c>
      <c r="GK39" s="375">
        <f t="shared" si="167"/>
        <v>1.4159220000000019</v>
      </c>
      <c r="GL39" s="375">
        <f t="shared" si="167"/>
        <v>-0.46695300000000373</v>
      </c>
    </row>
    <row r="40" spans="1:194">
      <c r="D40" s="361" t="s">
        <v>43</v>
      </c>
      <c r="E40" s="361">
        <v>29.95</v>
      </c>
      <c r="H40" s="361">
        <v>42.78</v>
      </c>
      <c r="I40" s="361">
        <v>41.57</v>
      </c>
      <c r="J40" s="361">
        <v>43.37</v>
      </c>
      <c r="K40" s="361">
        <v>44.25</v>
      </c>
      <c r="L40" s="361">
        <v>41.13</v>
      </c>
      <c r="M40" s="361">
        <v>41.9</v>
      </c>
      <c r="N40" s="361">
        <v>47.23</v>
      </c>
      <c r="O40" s="361">
        <v>51.64</v>
      </c>
      <c r="P40" s="361">
        <v>48.29</v>
      </c>
      <c r="Q40" s="361">
        <v>50.3</v>
      </c>
      <c r="R40" s="361">
        <v>48.74</v>
      </c>
      <c r="U40" s="361">
        <v>48.79</v>
      </c>
      <c r="V40" s="372">
        <v>51.41</v>
      </c>
      <c r="W40" s="361">
        <v>49.64</v>
      </c>
      <c r="X40" s="361">
        <v>49.36</v>
      </c>
      <c r="Y40" s="361">
        <v>51.56</v>
      </c>
      <c r="Z40" s="361">
        <v>50.24</v>
      </c>
      <c r="AA40" s="372"/>
      <c r="AB40" s="361">
        <v>49.55</v>
      </c>
      <c r="AC40" s="372"/>
      <c r="AD40" s="372"/>
      <c r="AE40" s="372"/>
      <c r="AF40" s="361">
        <v>49.06</v>
      </c>
      <c r="AG40" s="361">
        <v>49.03</v>
      </c>
      <c r="AH40" s="372"/>
      <c r="AI40" s="361">
        <v>47.25</v>
      </c>
      <c r="AJ40" s="361">
        <v>47.43</v>
      </c>
      <c r="AK40" s="378">
        <v>45.75</v>
      </c>
      <c r="AL40" s="374">
        <v>45.13</v>
      </c>
      <c r="AM40" s="361">
        <v>46.46</v>
      </c>
      <c r="AO40" s="361">
        <v>46.08</v>
      </c>
      <c r="AP40" s="361">
        <v>54.73</v>
      </c>
      <c r="AQ40" s="361">
        <v>49.88</v>
      </c>
      <c r="AR40" s="361">
        <v>48.57</v>
      </c>
      <c r="AS40" s="361">
        <v>48.34</v>
      </c>
      <c r="AT40" s="244">
        <v>48.6</v>
      </c>
      <c r="AW40" s="362"/>
      <c r="AX40" s="361" t="s">
        <v>43</v>
      </c>
      <c r="AY40" s="373">
        <f t="shared" si="121"/>
        <v>28.300039999999999</v>
      </c>
      <c r="BB40" s="373">
        <f t="shared" si="122"/>
        <v>34.961376000000001</v>
      </c>
      <c r="BC40" s="373">
        <f t="shared" si="122"/>
        <v>34.333144000000004</v>
      </c>
      <c r="BD40" s="373">
        <f t="shared" si="122"/>
        <v>35.267703999999995</v>
      </c>
      <c r="BE40" s="373">
        <f t="shared" si="122"/>
        <v>35.724599999999995</v>
      </c>
      <c r="BF40" s="373">
        <f t="shared" si="122"/>
        <v>34.104696000000004</v>
      </c>
      <c r="BG40" s="373">
        <f t="shared" si="122"/>
        <v>34.504480000000001</v>
      </c>
      <c r="BH40" s="373">
        <f t="shared" si="122"/>
        <v>37.271816000000001</v>
      </c>
      <c r="BI40" s="373">
        <f t="shared" si="122"/>
        <v>39.561487999999997</v>
      </c>
      <c r="BJ40" s="373">
        <f t="shared" si="122"/>
        <v>37.822167999999998</v>
      </c>
      <c r="BK40" s="373">
        <f t="shared" si="122"/>
        <v>38.865759999999995</v>
      </c>
      <c r="BL40" s="373">
        <f t="shared" si="122"/>
        <v>38.055807999999999</v>
      </c>
      <c r="BO40" s="373">
        <f t="shared" si="123"/>
        <v>38.081767999999997</v>
      </c>
      <c r="BP40" s="373">
        <f t="shared" si="123"/>
        <v>39.442071999999996</v>
      </c>
      <c r="BQ40" s="373">
        <f t="shared" si="123"/>
        <v>38.523088000000001</v>
      </c>
      <c r="BR40" s="373">
        <f t="shared" si="123"/>
        <v>38.377712000000002</v>
      </c>
      <c r="BS40" s="373">
        <f t="shared" si="123"/>
        <v>39.519952000000004</v>
      </c>
      <c r="BT40" s="373">
        <f t="shared" si="123"/>
        <v>38.834608000000003</v>
      </c>
      <c r="BU40" s="373"/>
      <c r="BV40" s="373">
        <f t="shared" si="124"/>
        <v>38.47636</v>
      </c>
      <c r="BW40" s="373"/>
      <c r="BX40" s="373"/>
      <c r="BY40" s="373"/>
      <c r="BZ40" s="373">
        <f t="shared" si="125"/>
        <v>37.383026000000001</v>
      </c>
      <c r="CA40" s="373">
        <f t="shared" si="125"/>
        <v>37.367963000000003</v>
      </c>
      <c r="CB40" s="373"/>
      <c r="CC40" s="373">
        <f t="shared" si="126"/>
        <v>36.474225000000004</v>
      </c>
      <c r="CD40" s="373">
        <f t="shared" si="126"/>
        <v>36.564602999999998</v>
      </c>
      <c r="CE40" s="373">
        <f t="shared" si="126"/>
        <v>35.721074999999999</v>
      </c>
      <c r="CF40" s="373">
        <f t="shared" si="126"/>
        <v>35.409773000000001</v>
      </c>
      <c r="CG40" s="373">
        <f t="shared" si="126"/>
        <v>36.077566000000004</v>
      </c>
      <c r="CH40" s="373">
        <f t="shared" si="126"/>
        <v>12.75</v>
      </c>
      <c r="CI40" s="373">
        <f t="shared" si="126"/>
        <v>35.886768000000004</v>
      </c>
      <c r="CJ40" s="373">
        <f t="shared" si="126"/>
        <v>40.229933000000003</v>
      </c>
      <c r="CK40" s="373">
        <f t="shared" si="126"/>
        <v>37.794747999999998</v>
      </c>
      <c r="CL40" s="373">
        <f t="shared" si="126"/>
        <v>37.136997000000001</v>
      </c>
      <c r="CM40" s="373">
        <f t="shared" si="126"/>
        <v>37.021513999999996</v>
      </c>
      <c r="CN40" s="373">
        <f t="shared" si="126"/>
        <v>37.152059999999999</v>
      </c>
      <c r="CO40" s="373"/>
      <c r="CP40" s="373">
        <v>33.193463304526908</v>
      </c>
      <c r="CQ40" s="373">
        <f t="shared" si="128"/>
        <v>26.554770643621527</v>
      </c>
      <c r="CR40" s="373">
        <f t="shared" si="129"/>
        <v>1.3281117910341025</v>
      </c>
      <c r="CS40" s="373">
        <f t="shared" si="130"/>
        <v>0</v>
      </c>
      <c r="CT40" s="373">
        <f t="shared" si="131"/>
        <v>0</v>
      </c>
      <c r="CU40" s="373"/>
      <c r="CV40" s="373">
        <f t="shared" si="132"/>
        <v>0.85257870624607146</v>
      </c>
      <c r="CW40" s="373"/>
      <c r="CX40" s="373"/>
      <c r="CY40" s="373">
        <f t="shared" si="133"/>
        <v>1.0532608688419682</v>
      </c>
      <c r="CZ40" s="373">
        <f t="shared" si="134"/>
        <v>1.0343344918551378</v>
      </c>
      <c r="DA40" s="373">
        <f t="shared" si="135"/>
        <v>1.062489432827282</v>
      </c>
      <c r="DB40" s="373">
        <f t="shared" si="136"/>
        <v>1.0762540706358861</v>
      </c>
      <c r="DC40" s="373">
        <f t="shared" si="137"/>
        <v>1.0274521729508359</v>
      </c>
      <c r="DD40" s="362">
        <f t="shared" si="138"/>
        <v>1.0394962310333642</v>
      </c>
      <c r="DE40" s="373">
        <f t="shared" si="139"/>
        <v>1.1228661395786588</v>
      </c>
      <c r="DF40" s="373">
        <f t="shared" si="140"/>
        <v>1.1918457449604127</v>
      </c>
      <c r="DG40" s="373">
        <f t="shared" si="141"/>
        <v>1.1394462714844771</v>
      </c>
      <c r="DH40" s="373">
        <f t="shared" si="142"/>
        <v>1.1708859555700384</v>
      </c>
      <c r="DI40" s="373">
        <f t="shared" si="143"/>
        <v>1.1464850067275134</v>
      </c>
      <c r="DJ40" s="373"/>
      <c r="DK40" s="373"/>
      <c r="DL40" s="373">
        <f t="shared" si="144"/>
        <v>1.147267088421184</v>
      </c>
      <c r="DM40" s="373">
        <f t="shared" si="145"/>
        <v>1.1882481691695277</v>
      </c>
      <c r="DN40" s="373">
        <f t="shared" si="146"/>
        <v>1.1605624772135856</v>
      </c>
      <c r="DO40" s="373">
        <f t="shared" si="147"/>
        <v>1.1561828197290298</v>
      </c>
      <c r="DP40" s="373">
        <f t="shared" si="148"/>
        <v>1.1905944142505398</v>
      </c>
      <c r="DQ40" s="373">
        <f t="shared" si="149"/>
        <v>1.1699474575376339</v>
      </c>
      <c r="DR40" s="373"/>
      <c r="DS40" s="373">
        <f t="shared" si="150"/>
        <v>1.1591547301649783</v>
      </c>
      <c r="DT40" s="373"/>
      <c r="DU40" s="373"/>
      <c r="DV40" s="373"/>
      <c r="DW40" s="373">
        <f t="shared" si="151"/>
        <v>1.1262164980206124</v>
      </c>
      <c r="DX40" s="373">
        <f t="shared" si="152"/>
        <v>1.1257627038545199</v>
      </c>
      <c r="DY40" s="373"/>
      <c r="DZ40" s="373">
        <f t="shared" si="153"/>
        <v>1.0988375833330313</v>
      </c>
      <c r="EA40" s="373">
        <f t="shared" si="154"/>
        <v>1.1015603483295862</v>
      </c>
      <c r="EB40" s="373">
        <f t="shared" si="155"/>
        <v>1.0761478750284059</v>
      </c>
      <c r="EC40" s="373">
        <f t="shared" si="156"/>
        <v>1.0667694622624941</v>
      </c>
      <c r="ED40" s="373">
        <f t="shared" si="157"/>
        <v>1.0868876702925954</v>
      </c>
      <c r="EE40" s="373">
        <f t="shared" si="158"/>
        <v>0.38411177173733363</v>
      </c>
      <c r="EF40" s="373">
        <f t="shared" si="159"/>
        <v>1.0811396108554236</v>
      </c>
      <c r="EG40" s="373">
        <f t="shared" si="160"/>
        <v>1.2119835954120963</v>
      </c>
      <c r="EH40" s="373">
        <f t="shared" si="161"/>
        <v>1.1386202052271408</v>
      </c>
      <c r="EI40" s="373">
        <f t="shared" si="162"/>
        <v>1.1188045266411015</v>
      </c>
      <c r="EJ40" s="373">
        <f t="shared" si="163"/>
        <v>1.1153254380343922</v>
      </c>
      <c r="EK40" s="373">
        <f t="shared" si="164"/>
        <v>1.119258320807194</v>
      </c>
      <c r="EN40" s="361">
        <v>46.08</v>
      </c>
      <c r="EO40" s="361">
        <v>54.73</v>
      </c>
      <c r="EP40" s="361">
        <v>49.88</v>
      </c>
      <c r="EQ40" s="361">
        <v>48.57</v>
      </c>
      <c r="ER40" s="361">
        <v>48.34</v>
      </c>
      <c r="ES40" s="244">
        <v>48.6</v>
      </c>
      <c r="EW40" s="375">
        <f>AY39-AW39</f>
        <v>26.155743999999999</v>
      </c>
      <c r="EX40" s="375">
        <f t="shared" si="169"/>
        <v>-26.155743999999999</v>
      </c>
      <c r="EY40" s="244">
        <f t="shared" si="169"/>
        <v>0</v>
      </c>
      <c r="EZ40" s="375">
        <f t="shared" si="169"/>
        <v>38.652888000000004</v>
      </c>
      <c r="FA40" s="375">
        <f t="shared" si="169"/>
        <v>-0.28036800000000284</v>
      </c>
      <c r="FB40" s="375">
        <f t="shared" si="169"/>
        <v>-0.10903200000000624</v>
      </c>
      <c r="FC40" s="375">
        <f t="shared" si="165"/>
        <v>8.8264000000009446E-2</v>
      </c>
      <c r="FD40" s="375">
        <f t="shared" si="165"/>
        <v>-0.56073600000000567</v>
      </c>
      <c r="FE40" s="375">
        <f t="shared" si="165"/>
        <v>0.16614400000000273</v>
      </c>
      <c r="FF40" s="375">
        <f t="shared" si="165"/>
        <v>1.1733919999999998</v>
      </c>
      <c r="FG40" s="375">
        <f t="shared" si="165"/>
        <v>0.57631199999999438</v>
      </c>
      <c r="FH40" s="375">
        <f t="shared" si="165"/>
        <v>-1.9262319999999988</v>
      </c>
      <c r="FI40" s="375">
        <f t="shared" si="165"/>
        <v>0.71130399999999838</v>
      </c>
      <c r="FJ40" s="375">
        <f t="shared" si="165"/>
        <v>-1.2356959999999901</v>
      </c>
      <c r="FK40" s="375">
        <f t="shared" si="165"/>
        <v>-37.256240000000005</v>
      </c>
      <c r="FL40" s="375">
        <f t="shared" si="165"/>
        <v>0</v>
      </c>
      <c r="FM40" s="375">
        <f t="shared" si="165"/>
        <v>39.099400000000003</v>
      </c>
      <c r="FN40" s="375">
        <f t="shared" si="165"/>
        <v>0.38420800000000099</v>
      </c>
      <c r="FO40" s="375">
        <f t="shared" si="165"/>
        <v>-0.4205520000000007</v>
      </c>
      <c r="FP40" s="375">
        <f t="shared" si="165"/>
        <v>0.114223999999993</v>
      </c>
      <c r="FQ40" s="375">
        <f t="shared" si="165"/>
        <v>0.70611200000000451</v>
      </c>
      <c r="FR40" s="375">
        <f t="shared" si="165"/>
        <v>-0.3063280000000006</v>
      </c>
      <c r="FS40" s="375">
        <f t="shared" si="166"/>
        <v>-39.577064</v>
      </c>
      <c r="FT40" s="375">
        <f t="shared" si="166"/>
        <v>39.395344000000001</v>
      </c>
      <c r="FU40" s="375">
        <f t="shared" si="166"/>
        <v>-39.395344000000001</v>
      </c>
      <c r="FV40" s="375">
        <f t="shared" si="166"/>
        <v>0</v>
      </c>
      <c r="FW40" s="375">
        <f t="shared" si="166"/>
        <v>0</v>
      </c>
      <c r="FX40" s="375">
        <f t="shared" si="166"/>
        <v>37.267543000000003</v>
      </c>
      <c r="FY40" s="375">
        <f t="shared" si="166"/>
        <v>-0.60251999999999839</v>
      </c>
      <c r="FZ40" s="375">
        <f t="shared" si="166"/>
        <v>-36.665023000000005</v>
      </c>
      <c r="GA40" s="375">
        <f t="shared" si="166"/>
        <v>35.931956999999997</v>
      </c>
      <c r="GB40" s="375">
        <f t="shared" si="166"/>
        <v>0.39665899999999965</v>
      </c>
      <c r="GC40" s="375">
        <f t="shared" si="166"/>
        <v>-0.37155399999999617</v>
      </c>
      <c r="GD40" s="375">
        <f t="shared" si="166"/>
        <v>-0.68787700000000029</v>
      </c>
      <c r="GE40" s="375">
        <f t="shared" si="166"/>
        <v>0.26611299999999716</v>
      </c>
      <c r="GF40" s="375">
        <f t="shared" si="166"/>
        <v>-22.785297999999997</v>
      </c>
      <c r="GG40" s="375">
        <f t="shared" si="166"/>
        <v>22.855592000000001</v>
      </c>
      <c r="GH40" s="375">
        <f t="shared" si="166"/>
        <v>3.1180409999999981</v>
      </c>
      <c r="GI40" s="375">
        <f t="shared" si="167"/>
        <v>-1.8125810000000016</v>
      </c>
      <c r="GJ40" s="375">
        <f t="shared" si="167"/>
        <v>-1.2050399999999968</v>
      </c>
      <c r="GK40" s="375">
        <f t="shared" si="167"/>
        <v>0.69791899999999885</v>
      </c>
      <c r="GL40" s="375">
        <f t="shared" si="167"/>
        <v>-0.24100800000000078</v>
      </c>
    </row>
    <row r="41" spans="1:194">
      <c r="D41" s="361" t="s">
        <v>44</v>
      </c>
      <c r="E41" s="361">
        <v>40.51</v>
      </c>
      <c r="H41" s="361">
        <v>39.06</v>
      </c>
      <c r="I41" s="361">
        <v>39.369999999999997</v>
      </c>
      <c r="J41" s="361">
        <v>40.14</v>
      </c>
      <c r="K41" s="361">
        <v>41.61</v>
      </c>
      <c r="L41" s="361">
        <v>46.45</v>
      </c>
      <c r="M41" s="361">
        <v>45.74</v>
      </c>
      <c r="N41" s="361">
        <v>42.34</v>
      </c>
      <c r="O41" s="361">
        <v>45.76</v>
      </c>
      <c r="P41" s="361">
        <v>43.16</v>
      </c>
      <c r="Q41" s="361">
        <v>44.72</v>
      </c>
      <c r="R41" s="361">
        <v>44.45</v>
      </c>
      <c r="U41" s="361">
        <v>50.39</v>
      </c>
      <c r="V41" s="372">
        <v>53.75</v>
      </c>
      <c r="W41" s="361">
        <v>48.12</v>
      </c>
      <c r="X41" s="372">
        <v>60.24</v>
      </c>
      <c r="Y41" s="361">
        <v>55.15</v>
      </c>
      <c r="Z41" s="361">
        <v>52.11</v>
      </c>
      <c r="AA41" s="372"/>
      <c r="AB41" s="361">
        <v>61.37</v>
      </c>
      <c r="AC41" s="372"/>
      <c r="AD41" s="372"/>
      <c r="AE41" s="372"/>
      <c r="AF41" s="361">
        <v>60</v>
      </c>
      <c r="AG41" s="361">
        <v>60.46</v>
      </c>
      <c r="AH41" s="372"/>
      <c r="AI41" s="372">
        <f>60</f>
        <v>60</v>
      </c>
      <c r="AJ41" s="372">
        <f>60</f>
        <v>60</v>
      </c>
      <c r="AK41" s="372">
        <f>60</f>
        <v>60</v>
      </c>
      <c r="AL41" s="372">
        <f>60</f>
        <v>60</v>
      </c>
      <c r="AM41" s="372">
        <f>60</f>
        <v>60</v>
      </c>
      <c r="AN41" s="373"/>
      <c r="AO41" s="372">
        <f>60</f>
        <v>60</v>
      </c>
      <c r="AP41" s="373">
        <v>62.53</v>
      </c>
      <c r="AQ41" s="373">
        <v>81.64</v>
      </c>
      <c r="AR41" s="373">
        <v>55.69</v>
      </c>
      <c r="AS41" s="373">
        <f>AS40</f>
        <v>48.34</v>
      </c>
      <c r="AT41" s="244">
        <v>74.739999999999995</v>
      </c>
      <c r="AU41" s="373"/>
      <c r="AW41" s="362"/>
      <c r="AX41" s="361" t="s">
        <v>44</v>
      </c>
      <c r="AY41" s="373">
        <f t="shared" si="121"/>
        <v>33.782792000000001</v>
      </c>
      <c r="BB41" s="373">
        <f>0.5192*H41+12.75</f>
        <v>33.029952000000002</v>
      </c>
      <c r="BC41" s="373">
        <f t="shared" si="122"/>
        <v>33.190904000000003</v>
      </c>
      <c r="BD41" s="373">
        <f t="shared" si="122"/>
        <v>33.590688</v>
      </c>
      <c r="BE41" s="373">
        <f t="shared" si="122"/>
        <v>34.353912000000001</v>
      </c>
      <c r="BF41" s="373">
        <f t="shared" si="122"/>
        <v>36.866839999999996</v>
      </c>
      <c r="BG41" s="373">
        <f t="shared" si="122"/>
        <v>36.498208000000005</v>
      </c>
      <c r="BH41" s="373">
        <f t="shared" si="122"/>
        <v>34.732928000000001</v>
      </c>
      <c r="BI41" s="373">
        <f t="shared" si="122"/>
        <v>36.508592</v>
      </c>
      <c r="BJ41" s="373">
        <f t="shared" si="122"/>
        <v>35.158671999999996</v>
      </c>
      <c r="BK41" s="373">
        <f t="shared" si="122"/>
        <v>35.968623999999998</v>
      </c>
      <c r="BL41" s="373">
        <f t="shared" si="122"/>
        <v>35.828440000000001</v>
      </c>
      <c r="BO41" s="373">
        <f t="shared" si="123"/>
        <v>38.912487999999996</v>
      </c>
      <c r="BP41" s="373">
        <f t="shared" si="123"/>
        <v>40.656999999999996</v>
      </c>
      <c r="BQ41" s="373">
        <f t="shared" si="123"/>
        <v>37.733903999999995</v>
      </c>
      <c r="BR41" s="373">
        <f t="shared" si="123"/>
        <v>44.026607999999996</v>
      </c>
      <c r="BS41" s="373">
        <f t="shared" si="123"/>
        <v>41.383879999999998</v>
      </c>
      <c r="BT41" s="373">
        <f t="shared" si="123"/>
        <v>39.805512</v>
      </c>
      <c r="BU41" s="373"/>
      <c r="BV41" s="373">
        <f t="shared" si="124"/>
        <v>44.613303999999999</v>
      </c>
      <c r="BW41" s="373"/>
      <c r="BX41" s="373"/>
      <c r="BY41" s="373"/>
      <c r="BZ41" s="373">
        <f t="shared" si="125"/>
        <v>42.875999999999998</v>
      </c>
      <c r="CA41" s="373">
        <f t="shared" si="125"/>
        <v>43.106966</v>
      </c>
      <c r="CB41" s="373"/>
      <c r="CC41" s="373">
        <f t="shared" si="126"/>
        <v>42.875999999999998</v>
      </c>
      <c r="CD41" s="373">
        <f t="shared" si="126"/>
        <v>42.875999999999998</v>
      </c>
      <c r="CE41" s="373">
        <f t="shared" si="126"/>
        <v>42.875999999999998</v>
      </c>
      <c r="CF41" s="373">
        <f t="shared" si="126"/>
        <v>42.875999999999998</v>
      </c>
      <c r="CG41" s="373">
        <f t="shared" si="126"/>
        <v>42.875999999999998</v>
      </c>
      <c r="CH41" s="373">
        <f t="shared" si="126"/>
        <v>12.75</v>
      </c>
      <c r="CI41" s="373">
        <f t="shared" si="126"/>
        <v>42.875999999999998</v>
      </c>
      <c r="CJ41" s="373">
        <f t="shared" si="126"/>
        <v>44.146312999999999</v>
      </c>
      <c r="CK41" s="373">
        <f t="shared" si="126"/>
        <v>53.741444000000001</v>
      </c>
      <c r="CL41" s="373">
        <f t="shared" si="126"/>
        <v>40.711948999999997</v>
      </c>
      <c r="CM41" s="373">
        <f t="shared" si="126"/>
        <v>37.021513999999996</v>
      </c>
      <c r="CN41" s="373">
        <f t="shared" si="126"/>
        <v>50.276953999999996</v>
      </c>
      <c r="CO41" s="373"/>
      <c r="CP41" s="373">
        <v>32.791150945302306</v>
      </c>
      <c r="CQ41" s="373">
        <f t="shared" si="128"/>
        <v>26.232920756241846</v>
      </c>
      <c r="CR41" s="373">
        <f t="shared" si="129"/>
        <v>1.2804783848556951</v>
      </c>
      <c r="CS41" s="373">
        <f t="shared" si="130"/>
        <v>0</v>
      </c>
      <c r="CT41" s="373">
        <f t="shared" si="131"/>
        <v>0</v>
      </c>
      <c r="CU41" s="373"/>
      <c r="CV41" s="373">
        <f t="shared" si="132"/>
        <v>1.0302411176829935</v>
      </c>
      <c r="CW41" s="373"/>
      <c r="CX41" s="373"/>
      <c r="CY41" s="373">
        <f t="shared" si="133"/>
        <v>1.0072824846891173</v>
      </c>
      <c r="CZ41" s="373">
        <f t="shared" si="134"/>
        <v>1.0121908820878081</v>
      </c>
      <c r="DA41" s="373">
        <f t="shared" si="135"/>
        <v>1.0243827078845562</v>
      </c>
      <c r="DB41" s="373">
        <f t="shared" si="136"/>
        <v>1.0476580116783483</v>
      </c>
      <c r="DC41" s="373">
        <f t="shared" si="137"/>
        <v>1.1242923452579081</v>
      </c>
      <c r="DD41" s="362">
        <f t="shared" si="138"/>
        <v>1.1130505318609067</v>
      </c>
      <c r="DE41" s="373">
        <f t="shared" si="139"/>
        <v>1.0592164958752652</v>
      </c>
      <c r="DF41" s="373">
        <f t="shared" si="140"/>
        <v>1.1133672026608221</v>
      </c>
      <c r="DG41" s="373">
        <f t="shared" si="141"/>
        <v>1.072199998671802</v>
      </c>
      <c r="DH41" s="373">
        <f t="shared" si="142"/>
        <v>1.0969003210652142</v>
      </c>
      <c r="DI41" s="373">
        <f t="shared" si="143"/>
        <v>1.0926252652663544</v>
      </c>
      <c r="DJ41" s="373"/>
      <c r="DK41" s="373"/>
      <c r="DL41" s="373">
        <f t="shared" si="144"/>
        <v>1.1866764928412687</v>
      </c>
      <c r="DM41" s="373">
        <f t="shared" si="145"/>
        <v>1.2398771872270791</v>
      </c>
      <c r="DN41" s="373">
        <f t="shared" si="146"/>
        <v>1.1507343570508552</v>
      </c>
      <c r="DO41" s="373">
        <f t="shared" si="147"/>
        <v>1.3426368617996707</v>
      </c>
      <c r="DP41" s="373">
        <f t="shared" si="148"/>
        <v>1.2620441432211666</v>
      </c>
      <c r="DQ41" s="373">
        <f t="shared" si="149"/>
        <v>1.2139101816340052</v>
      </c>
      <c r="DR41" s="373"/>
      <c r="DS41" s="373">
        <f t="shared" si="150"/>
        <v>1.3605287619948987</v>
      </c>
      <c r="DT41" s="373"/>
      <c r="DU41" s="373"/>
      <c r="DV41" s="373"/>
      <c r="DW41" s="373">
        <f t="shared" si="151"/>
        <v>1.3075478830102625</v>
      </c>
      <c r="DX41" s="373">
        <f t="shared" si="152"/>
        <v>1.31459142961786</v>
      </c>
      <c r="DY41" s="373"/>
      <c r="DZ41" s="373">
        <f t="shared" si="153"/>
        <v>1.3075478830102625</v>
      </c>
      <c r="EA41" s="373">
        <f t="shared" si="154"/>
        <v>1.3075478830102625</v>
      </c>
      <c r="EB41" s="373">
        <f t="shared" si="155"/>
        <v>1.3075478830102625</v>
      </c>
      <c r="EC41" s="373">
        <f t="shared" si="156"/>
        <v>1.3075478830102625</v>
      </c>
      <c r="ED41" s="373">
        <f t="shared" si="157"/>
        <v>1.3075478830102625</v>
      </c>
      <c r="EE41" s="373">
        <f t="shared" si="158"/>
        <v>0.38882441245407334</v>
      </c>
      <c r="EF41" s="373">
        <f t="shared" si="159"/>
        <v>1.3075478830102625</v>
      </c>
      <c r="EG41" s="373">
        <f t="shared" si="160"/>
        <v>1.3462873893520486</v>
      </c>
      <c r="EH41" s="373">
        <f t="shared" si="161"/>
        <v>1.6389008147241948</v>
      </c>
      <c r="EI41" s="373">
        <f t="shared" si="162"/>
        <v>1.241552913708643</v>
      </c>
      <c r="EJ41" s="373">
        <f t="shared" si="163"/>
        <v>1.1290092885655096</v>
      </c>
      <c r="EK41" s="373">
        <f t="shared" si="164"/>
        <v>1.533247615610233</v>
      </c>
      <c r="EO41" s="361">
        <v>62.53</v>
      </c>
      <c r="EP41" s="361">
        <v>81.64</v>
      </c>
      <c r="EQ41" s="361">
        <v>55.69</v>
      </c>
      <c r="ER41" s="361">
        <v>0</v>
      </c>
      <c r="ES41" s="244">
        <v>74.739999999999995</v>
      </c>
      <c r="EW41" s="375">
        <f t="shared" si="168"/>
        <v>28.300039999999999</v>
      </c>
      <c r="EX41" s="375">
        <f t="shared" si="169"/>
        <v>-28.300039999999999</v>
      </c>
      <c r="EY41" s="244">
        <f t="shared" si="169"/>
        <v>0</v>
      </c>
      <c r="EZ41" s="375">
        <f t="shared" si="169"/>
        <v>34.961376000000001</v>
      </c>
      <c r="FA41" s="375">
        <f t="shared" si="169"/>
        <v>-0.62823199999999702</v>
      </c>
      <c r="FB41" s="375">
        <f t="shared" si="169"/>
        <v>0.93455999999999051</v>
      </c>
      <c r="FC41" s="375">
        <f t="shared" si="165"/>
        <v>0.45689600000000041</v>
      </c>
      <c r="FD41" s="375">
        <f t="shared" si="165"/>
        <v>-1.6199039999999911</v>
      </c>
      <c r="FE41" s="375">
        <f t="shared" si="165"/>
        <v>0.39978399999999681</v>
      </c>
      <c r="FF41" s="375">
        <f t="shared" si="165"/>
        <v>2.7673360000000002</v>
      </c>
      <c r="FG41" s="375">
        <f t="shared" si="165"/>
        <v>2.2896719999999959</v>
      </c>
      <c r="FH41" s="375">
        <f t="shared" si="165"/>
        <v>-1.7393199999999993</v>
      </c>
      <c r="FI41" s="375">
        <f t="shared" si="165"/>
        <v>1.0435919999999967</v>
      </c>
      <c r="FJ41" s="375">
        <f t="shared" si="165"/>
        <v>-0.80995199999999556</v>
      </c>
      <c r="FK41" s="375">
        <f t="shared" si="165"/>
        <v>-38.055807999999999</v>
      </c>
      <c r="FL41" s="375">
        <f t="shared" si="165"/>
        <v>0</v>
      </c>
      <c r="FM41" s="375">
        <f t="shared" si="165"/>
        <v>38.081767999999997</v>
      </c>
      <c r="FN41" s="375">
        <f t="shared" si="165"/>
        <v>1.3603039999999993</v>
      </c>
      <c r="FO41" s="375">
        <f t="shared" si="165"/>
        <v>-0.91898399999999469</v>
      </c>
      <c r="FP41" s="375">
        <f t="shared" si="165"/>
        <v>-0.14537599999999884</v>
      </c>
      <c r="FQ41" s="375">
        <f t="shared" si="165"/>
        <v>1.142240000000001</v>
      </c>
      <c r="FR41" s="375">
        <f t="shared" si="165"/>
        <v>-0.68534400000000062</v>
      </c>
      <c r="FS41" s="375">
        <f t="shared" si="166"/>
        <v>-38.834608000000003</v>
      </c>
      <c r="FT41" s="375">
        <f t="shared" si="166"/>
        <v>38.47636</v>
      </c>
      <c r="FU41" s="375">
        <f t="shared" si="166"/>
        <v>-38.47636</v>
      </c>
      <c r="FV41" s="375">
        <f t="shared" si="166"/>
        <v>0</v>
      </c>
      <c r="FW41" s="375">
        <f t="shared" si="166"/>
        <v>0</v>
      </c>
      <c r="FX41" s="375">
        <f t="shared" si="166"/>
        <v>37.383026000000001</v>
      </c>
      <c r="FY41" s="375">
        <f t="shared" si="166"/>
        <v>-1.5062999999997828E-2</v>
      </c>
      <c r="FZ41" s="375">
        <f t="shared" si="166"/>
        <v>-37.367963000000003</v>
      </c>
      <c r="GA41" s="375">
        <f t="shared" si="166"/>
        <v>36.474225000000004</v>
      </c>
      <c r="GB41" s="375">
        <f t="shared" si="166"/>
        <v>9.0377999999994074E-2</v>
      </c>
      <c r="GC41" s="375">
        <f t="shared" si="166"/>
        <v>-0.84352799999999917</v>
      </c>
      <c r="GD41" s="375">
        <f t="shared" si="166"/>
        <v>-0.31130199999999775</v>
      </c>
      <c r="GE41" s="375">
        <f t="shared" si="166"/>
        <v>0.66779300000000319</v>
      </c>
      <c r="GF41" s="375">
        <f t="shared" si="166"/>
        <v>-23.327566000000004</v>
      </c>
      <c r="GG41" s="375">
        <f t="shared" si="166"/>
        <v>23.136768000000004</v>
      </c>
      <c r="GH41" s="375">
        <f t="shared" si="166"/>
        <v>4.3431649999999991</v>
      </c>
      <c r="GI41" s="375">
        <f t="shared" si="167"/>
        <v>-2.4351850000000042</v>
      </c>
      <c r="GJ41" s="375">
        <f t="shared" si="167"/>
        <v>-0.65775099999999753</v>
      </c>
      <c r="GK41" s="375">
        <f t="shared" si="167"/>
        <v>-0.11548300000000467</v>
      </c>
      <c r="GL41" s="375">
        <f t="shared" si="167"/>
        <v>0.13054600000000249</v>
      </c>
    </row>
    <row r="42" spans="1:194">
      <c r="D42" s="361" t="s">
        <v>595</v>
      </c>
      <c r="E42" s="361">
        <v>42.83</v>
      </c>
      <c r="H42" s="361">
        <v>42.4</v>
      </c>
      <c r="I42" s="361">
        <v>48.43</v>
      </c>
      <c r="AT42" s="361"/>
      <c r="AU42" s="361"/>
      <c r="AX42" s="361" t="s">
        <v>595</v>
      </c>
      <c r="AY42" s="373">
        <f t="shared" si="121"/>
        <v>34.987335999999999</v>
      </c>
      <c r="BB42" s="373">
        <f>0.5192*H42+12.75</f>
        <v>34.76408</v>
      </c>
      <c r="BC42" s="373">
        <f>0.5192*I42+12.75</f>
        <v>37.894856000000004</v>
      </c>
      <c r="BP42" s="361"/>
      <c r="BQ42" s="361"/>
      <c r="CE42" s="361"/>
      <c r="CF42" s="361"/>
      <c r="CG42" s="361"/>
      <c r="CH42" s="361"/>
      <c r="CI42" s="361"/>
      <c r="CJ42" s="361"/>
      <c r="CK42" s="361"/>
      <c r="CL42" s="361"/>
      <c r="CM42" s="361"/>
      <c r="CN42" s="361"/>
      <c r="CO42" s="361"/>
      <c r="CP42" s="373"/>
      <c r="CQ42" s="373"/>
      <c r="CR42" s="373"/>
      <c r="CS42" s="373"/>
      <c r="CT42" s="373"/>
      <c r="CU42" s="373"/>
      <c r="CV42" s="373"/>
      <c r="CW42" s="373"/>
      <c r="CX42" s="373"/>
      <c r="CY42" s="373"/>
      <c r="CZ42" s="373"/>
      <c r="DA42" s="373"/>
      <c r="DB42" s="373"/>
      <c r="DC42" s="373"/>
      <c r="DD42" s="362"/>
      <c r="DE42" s="373"/>
      <c r="DF42" s="373"/>
      <c r="DG42" s="361"/>
      <c r="DH42" s="361"/>
      <c r="DI42" s="361"/>
      <c r="DJ42" s="361"/>
      <c r="DK42" s="361"/>
      <c r="DL42" s="361"/>
      <c r="ES42" s="361"/>
      <c r="ET42" s="361"/>
      <c r="EU42" s="361"/>
      <c r="EV42" s="244" t="s">
        <v>588</v>
      </c>
      <c r="EW42" s="375">
        <f>AY41-AW41</f>
        <v>33.782792000000001</v>
      </c>
      <c r="EX42" s="375">
        <f t="shared" si="169"/>
        <v>-33.782792000000001</v>
      </c>
      <c r="EY42" s="244">
        <f t="shared" si="169"/>
        <v>0</v>
      </c>
      <c r="EZ42" s="375">
        <f t="shared" si="169"/>
        <v>33.029952000000002</v>
      </c>
      <c r="FA42" s="375">
        <f t="shared" si="169"/>
        <v>0.16095200000000176</v>
      </c>
      <c r="FB42" s="375">
        <f t="shared" si="169"/>
        <v>0.39978399999999681</v>
      </c>
      <c r="FC42" s="375">
        <f t="shared" si="165"/>
        <v>0.76322400000000101</v>
      </c>
      <c r="FD42" s="375">
        <f t="shared" si="165"/>
        <v>2.5129279999999952</v>
      </c>
      <c r="FE42" s="375">
        <f t="shared" si="165"/>
        <v>-0.36863199999999097</v>
      </c>
      <c r="FF42" s="375">
        <f t="shared" si="165"/>
        <v>-1.7652800000000042</v>
      </c>
      <c r="FG42" s="375">
        <f t="shared" si="165"/>
        <v>1.775663999999999</v>
      </c>
      <c r="FH42" s="375">
        <f t="shared" si="165"/>
        <v>-1.3499200000000044</v>
      </c>
      <c r="FI42" s="375">
        <f t="shared" si="165"/>
        <v>0.80995200000000267</v>
      </c>
      <c r="FJ42" s="375">
        <f t="shared" si="165"/>
        <v>-0.14018399999999787</v>
      </c>
      <c r="FK42" s="375">
        <f t="shared" si="165"/>
        <v>-35.828440000000001</v>
      </c>
      <c r="FL42" s="375">
        <f t="shared" si="165"/>
        <v>0</v>
      </c>
      <c r="FM42" s="375">
        <f t="shared" si="165"/>
        <v>38.912487999999996</v>
      </c>
      <c r="FN42" s="375">
        <f t="shared" si="165"/>
        <v>1.7445120000000003</v>
      </c>
      <c r="FO42" s="375">
        <f t="shared" si="165"/>
        <v>-2.923096000000001</v>
      </c>
      <c r="FP42" s="375">
        <f t="shared" si="165"/>
        <v>6.2927040000000005</v>
      </c>
      <c r="FQ42" s="375">
        <f t="shared" si="165"/>
        <v>-2.6427279999999982</v>
      </c>
      <c r="FR42" s="375">
        <f t="shared" si="165"/>
        <v>-1.5783679999999976</v>
      </c>
      <c r="FS42" s="375">
        <f t="shared" si="166"/>
        <v>-39.805512</v>
      </c>
      <c r="FT42" s="375">
        <f t="shared" si="166"/>
        <v>44.613303999999999</v>
      </c>
      <c r="FU42" s="375">
        <f t="shared" si="166"/>
        <v>-44.613303999999999</v>
      </c>
      <c r="FV42" s="375">
        <f t="shared" si="166"/>
        <v>0</v>
      </c>
      <c r="FW42" s="375">
        <f t="shared" si="166"/>
        <v>0</v>
      </c>
      <c r="FX42" s="375">
        <f t="shared" si="166"/>
        <v>42.875999999999998</v>
      </c>
      <c r="FY42" s="375">
        <f t="shared" si="166"/>
        <v>0.23096600000000223</v>
      </c>
      <c r="FZ42" s="375">
        <f t="shared" si="166"/>
        <v>-43.106966</v>
      </c>
      <c r="GA42" s="375">
        <f t="shared" si="166"/>
        <v>42.875999999999998</v>
      </c>
      <c r="GB42" s="375">
        <f t="shared" si="166"/>
        <v>0</v>
      </c>
      <c r="GC42" s="375">
        <f t="shared" si="166"/>
        <v>0</v>
      </c>
      <c r="GD42" s="375">
        <f t="shared" si="166"/>
        <v>0</v>
      </c>
      <c r="GE42" s="375">
        <f t="shared" si="166"/>
        <v>0</v>
      </c>
      <c r="GF42" s="375">
        <f t="shared" si="166"/>
        <v>-30.125999999999998</v>
      </c>
      <c r="GG42" s="375">
        <f t="shared" si="166"/>
        <v>30.125999999999998</v>
      </c>
      <c r="GH42" s="375">
        <f t="shared" si="166"/>
        <v>1.2703130000000016</v>
      </c>
      <c r="GI42" s="375">
        <f t="shared" si="167"/>
        <v>9.5951310000000021</v>
      </c>
      <c r="GJ42" s="375">
        <f t="shared" si="167"/>
        <v>-13.029495000000004</v>
      </c>
      <c r="GK42" s="375">
        <f>CM41-CL41</f>
        <v>-3.6904350000000008</v>
      </c>
      <c r="GL42" s="375">
        <f t="shared" si="167"/>
        <v>13.25544</v>
      </c>
    </row>
    <row r="43" spans="1:194">
      <c r="AT43" s="361"/>
      <c r="AU43" s="361"/>
      <c r="AY43" s="373"/>
      <c r="BB43" s="373"/>
      <c r="BC43" s="373"/>
      <c r="BP43" s="361"/>
      <c r="BQ43" s="361"/>
      <c r="CE43" s="361"/>
      <c r="CF43" s="361"/>
      <c r="CG43" s="361"/>
      <c r="CH43" s="361"/>
      <c r="CI43" s="361"/>
      <c r="CJ43" s="361"/>
      <c r="CK43" s="361"/>
      <c r="CL43" s="361"/>
      <c r="CM43" s="361"/>
      <c r="CN43" s="361"/>
      <c r="CO43" s="361"/>
      <c r="CP43" s="373"/>
      <c r="CQ43" s="373"/>
      <c r="CR43" s="373"/>
      <c r="CS43" s="373"/>
      <c r="CT43" s="373"/>
      <c r="CU43" s="373"/>
      <c r="CV43" s="373"/>
      <c r="CW43" s="373"/>
      <c r="CX43" s="373"/>
      <c r="CY43" s="373"/>
      <c r="CZ43" s="373"/>
      <c r="DA43" s="373"/>
      <c r="DB43" s="373"/>
      <c r="DC43" s="373"/>
      <c r="DD43" s="362"/>
      <c r="DE43" s="373"/>
      <c r="DF43" s="373"/>
      <c r="DG43" s="361"/>
      <c r="DH43" s="361"/>
      <c r="DI43" s="361"/>
      <c r="DJ43" s="361"/>
      <c r="DK43" s="361"/>
      <c r="DL43" s="361"/>
      <c r="ES43" s="361"/>
      <c r="ET43" s="361"/>
      <c r="EU43" s="361"/>
      <c r="EW43" s="375"/>
      <c r="EX43" s="375"/>
      <c r="EZ43" s="375"/>
      <c r="FA43" s="375"/>
      <c r="FB43" s="375"/>
      <c r="FC43" s="375"/>
      <c r="FD43" s="375"/>
      <c r="FE43" s="375"/>
      <c r="FF43" s="375"/>
      <c r="FG43" s="375"/>
      <c r="FH43" s="375"/>
      <c r="FI43" s="375"/>
      <c r="FJ43" s="375"/>
      <c r="FK43" s="375"/>
      <c r="FL43" s="375"/>
      <c r="FM43" s="375"/>
      <c r="FN43" s="375"/>
      <c r="FO43" s="375"/>
      <c r="FP43" s="375"/>
      <c r="FQ43" s="375"/>
      <c r="FR43" s="375"/>
      <c r="FS43" s="375"/>
      <c r="FT43" s="375"/>
      <c r="FU43" s="375"/>
      <c r="FV43" s="375"/>
      <c r="FW43" s="375"/>
      <c r="FX43" s="375"/>
      <c r="FY43" s="375"/>
      <c r="FZ43" s="375"/>
      <c r="GA43" s="375"/>
      <c r="GB43" s="375"/>
      <c r="GC43" s="375"/>
      <c r="GD43" s="375"/>
      <c r="GE43" s="375"/>
      <c r="GF43" s="375"/>
      <c r="GG43" s="375"/>
      <c r="GH43" s="375"/>
      <c r="GI43" s="375"/>
      <c r="GJ43" s="375"/>
      <c r="GK43" s="375"/>
      <c r="GL43" s="375"/>
    </row>
    <row r="44" spans="1:194">
      <c r="C44" s="361">
        <f>SUM(C32:C41)</f>
        <v>0</v>
      </c>
      <c r="E44" s="361">
        <f>SUM(E32:E41)</f>
        <v>200.56999999999996</v>
      </c>
      <c r="H44" s="361">
        <f>SUM(H32:H41)</f>
        <v>292</v>
      </c>
      <c r="I44" s="361">
        <f>SUM(I32:I41)</f>
        <v>325.33</v>
      </c>
      <c r="J44" s="361">
        <f>SUM(J32:J41)</f>
        <v>323.88</v>
      </c>
      <c r="K44" s="361">
        <f t="shared" ref="K44:AR44" si="170">SUM(K32:K41)</f>
        <v>321.7</v>
      </c>
      <c r="L44" s="361">
        <f t="shared" si="170"/>
        <v>308.14</v>
      </c>
      <c r="M44" s="361">
        <f t="shared" si="170"/>
        <v>302.89999999999998</v>
      </c>
      <c r="N44" s="361">
        <f>SUM(N32:N41)</f>
        <v>355.65</v>
      </c>
      <c r="O44" s="361">
        <f t="shared" si="170"/>
        <v>347.15</v>
      </c>
      <c r="P44" s="361">
        <f t="shared" si="170"/>
        <v>321.52999999999997</v>
      </c>
      <c r="Q44" s="361">
        <f t="shared" si="170"/>
        <v>309.75</v>
      </c>
      <c r="R44" s="361">
        <f t="shared" si="170"/>
        <v>319.95999999999998</v>
      </c>
      <c r="S44" s="361">
        <f t="shared" si="170"/>
        <v>0</v>
      </c>
      <c r="T44" s="361">
        <f t="shared" si="170"/>
        <v>0</v>
      </c>
      <c r="U44" s="361">
        <f t="shared" si="170"/>
        <v>373.26</v>
      </c>
      <c r="V44" s="361">
        <f t="shared" si="170"/>
        <v>382.76</v>
      </c>
      <c r="W44" s="361">
        <f t="shared" si="170"/>
        <v>379.01</v>
      </c>
      <c r="X44" s="361">
        <f t="shared" si="170"/>
        <v>371.90000000000003</v>
      </c>
      <c r="Y44" s="361">
        <f t="shared" si="170"/>
        <v>369.74</v>
      </c>
      <c r="Z44" s="361">
        <f>SUM(Z32:Z41)</f>
        <v>389.63</v>
      </c>
      <c r="AA44" s="361">
        <f t="shared" si="170"/>
        <v>0</v>
      </c>
      <c r="AB44" s="361">
        <f t="shared" si="170"/>
        <v>380.74</v>
      </c>
      <c r="AC44" s="361">
        <f t="shared" si="170"/>
        <v>0</v>
      </c>
      <c r="AD44" s="361">
        <f t="shared" si="170"/>
        <v>0</v>
      </c>
      <c r="AE44" s="361">
        <f t="shared" si="170"/>
        <v>0</v>
      </c>
      <c r="AF44" s="361">
        <f t="shared" si="170"/>
        <v>375.02</v>
      </c>
      <c r="AG44" s="361">
        <f t="shared" si="170"/>
        <v>372.43</v>
      </c>
      <c r="AH44" s="361">
        <f t="shared" si="170"/>
        <v>0</v>
      </c>
      <c r="AI44" s="361">
        <f>SUM(AI32:AI41)</f>
        <v>342.08</v>
      </c>
      <c r="AJ44" s="361">
        <f>SUM(AJ32:AJ41)</f>
        <v>359.13</v>
      </c>
      <c r="AK44" s="361">
        <f t="shared" si="170"/>
        <v>352.99</v>
      </c>
      <c r="AL44" s="361">
        <f t="shared" si="170"/>
        <v>339.71000000000004</v>
      </c>
      <c r="AM44" s="361">
        <f t="shared" si="170"/>
        <v>350.23999999999995</v>
      </c>
      <c r="AN44" s="361">
        <f t="shared" si="170"/>
        <v>0</v>
      </c>
      <c r="AO44" s="361">
        <f t="shared" si="170"/>
        <v>347.54</v>
      </c>
      <c r="AP44" s="361">
        <f t="shared" si="170"/>
        <v>404.81000000000006</v>
      </c>
      <c r="AQ44" s="361">
        <f t="shared" si="170"/>
        <v>414.26</v>
      </c>
      <c r="AR44" s="361">
        <f t="shared" si="170"/>
        <v>380.26</v>
      </c>
      <c r="AS44" s="361">
        <f>SUM(AS32:AS41)</f>
        <v>383.66000000000008</v>
      </c>
      <c r="AT44" s="361">
        <f>SUM(AT32:AT41)</f>
        <v>395.75</v>
      </c>
      <c r="AU44" s="361"/>
      <c r="AW44" s="373">
        <f>SUM(AW32:AW41)</f>
        <v>0</v>
      </c>
      <c r="AY44" s="373">
        <f>SUM(AY32:AY41)</f>
        <v>231.63594399999999</v>
      </c>
      <c r="AZ44" s="373">
        <f t="shared" ref="AZ44:CN44" si="171">SUM(AZ32:AZ41)</f>
        <v>0</v>
      </c>
      <c r="BA44" s="373">
        <f t="shared" si="171"/>
        <v>0</v>
      </c>
      <c r="BB44" s="373">
        <f>SUM(BB32:BB41)</f>
        <v>279.10640000000001</v>
      </c>
      <c r="BC44" s="373">
        <f t="shared" si="171"/>
        <v>296.41133600000001</v>
      </c>
      <c r="BD44" s="373">
        <f t="shared" si="171"/>
        <v>295.65849599999996</v>
      </c>
      <c r="BE44" s="373">
        <f t="shared" si="171"/>
        <v>294.52663999999999</v>
      </c>
      <c r="BF44" s="373">
        <f t="shared" si="171"/>
        <v>287.48628799999994</v>
      </c>
      <c r="BG44" s="373">
        <f t="shared" si="171"/>
        <v>284.76567999999997</v>
      </c>
      <c r="BH44" s="373">
        <f t="shared" si="171"/>
        <v>312.15348</v>
      </c>
      <c r="BI44" s="373">
        <f t="shared" si="171"/>
        <v>307.74028000000004</v>
      </c>
      <c r="BJ44" s="373">
        <f t="shared" si="171"/>
        <v>294.43837599999995</v>
      </c>
      <c r="BK44" s="373">
        <f t="shared" si="171"/>
        <v>288.32220000000001</v>
      </c>
      <c r="BL44" s="373">
        <f t="shared" si="171"/>
        <v>293.62323200000003</v>
      </c>
      <c r="BM44" s="373">
        <f t="shared" si="171"/>
        <v>0</v>
      </c>
      <c r="BN44" s="373">
        <f t="shared" si="171"/>
        <v>0</v>
      </c>
      <c r="BO44" s="373">
        <f t="shared" si="171"/>
        <v>321.29659200000003</v>
      </c>
      <c r="BP44" s="373">
        <f t="shared" si="171"/>
        <v>326.22899199999995</v>
      </c>
      <c r="BQ44" s="373">
        <f t="shared" si="171"/>
        <v>324.281992</v>
      </c>
      <c r="BR44" s="373">
        <f t="shared" si="171"/>
        <v>320.59047999999996</v>
      </c>
      <c r="BS44" s="373">
        <f t="shared" si="171"/>
        <v>319.46900799999997</v>
      </c>
      <c r="BT44" s="373">
        <f t="shared" si="171"/>
        <v>329.79589600000003</v>
      </c>
      <c r="BU44" s="373">
        <f t="shared" si="171"/>
        <v>0</v>
      </c>
      <c r="BV44" s="373">
        <f t="shared" si="171"/>
        <v>325.18020799999999</v>
      </c>
      <c r="BW44" s="373">
        <f t="shared" si="171"/>
        <v>0</v>
      </c>
      <c r="BX44" s="373">
        <f t="shared" si="171"/>
        <v>0</v>
      </c>
      <c r="BY44" s="373">
        <f t="shared" si="171"/>
        <v>0</v>
      </c>
      <c r="BZ44" s="373">
        <f t="shared" si="171"/>
        <v>315.79754199999991</v>
      </c>
      <c r="CA44" s="373">
        <f t="shared" si="171"/>
        <v>314.49710299999998</v>
      </c>
      <c r="CB44" s="373">
        <f t="shared" si="171"/>
        <v>0</v>
      </c>
      <c r="CC44" s="373">
        <f>SUM(CC32:CC41)</f>
        <v>299.25836799999996</v>
      </c>
      <c r="CD44" s="373">
        <f t="shared" si="171"/>
        <v>307.81917299999998</v>
      </c>
      <c r="CE44" s="373">
        <f t="shared" si="171"/>
        <v>304.73627899999997</v>
      </c>
      <c r="CF44" s="373">
        <f>SUM(CF32:CF41)</f>
        <v>298.06839099999996</v>
      </c>
      <c r="CG44" s="373">
        <f t="shared" si="171"/>
        <v>303.355504</v>
      </c>
      <c r="CH44" s="373">
        <f t="shared" si="171"/>
        <v>127.5</v>
      </c>
      <c r="CI44" s="373">
        <f t="shared" si="171"/>
        <v>301.99983399999996</v>
      </c>
      <c r="CJ44" s="373">
        <f t="shared" si="171"/>
        <v>330.75510100000002</v>
      </c>
      <c r="CK44" s="373">
        <f t="shared" si="171"/>
        <v>335.49994600000002</v>
      </c>
      <c r="CL44" s="373">
        <f t="shared" si="171"/>
        <v>318.42854600000004</v>
      </c>
      <c r="CM44" s="373">
        <f t="shared" si="171"/>
        <v>320.13568599999996</v>
      </c>
      <c r="CN44" s="373">
        <f t="shared" si="171"/>
        <v>326.20607499999994</v>
      </c>
      <c r="CO44" s="361"/>
      <c r="CP44" s="373"/>
      <c r="CQ44" s="373"/>
      <c r="CR44" s="373"/>
      <c r="CS44" s="373"/>
      <c r="CT44" s="373"/>
      <c r="CU44" s="373"/>
      <c r="CV44" s="373"/>
      <c r="CW44" s="373"/>
      <c r="CX44" s="373"/>
      <c r="CY44" s="373"/>
      <c r="CZ44" s="373"/>
      <c r="DA44" s="373"/>
      <c r="DB44" s="373"/>
      <c r="DC44" s="373"/>
      <c r="DD44" s="362"/>
      <c r="DE44" s="373"/>
      <c r="DF44" s="373"/>
      <c r="DG44" s="373"/>
      <c r="DH44" s="373"/>
      <c r="DI44" s="373"/>
      <c r="DJ44" s="373"/>
      <c r="DK44" s="373"/>
      <c r="DL44" s="373"/>
      <c r="DM44" s="373"/>
      <c r="DN44" s="373"/>
      <c r="DO44" s="373"/>
      <c r="DP44" s="373"/>
      <c r="DQ44" s="373"/>
      <c r="DR44" s="373"/>
      <c r="DS44" s="373"/>
      <c r="DT44" s="373"/>
      <c r="DU44" s="373"/>
      <c r="DV44" s="373"/>
      <c r="DW44" s="373"/>
      <c r="DX44" s="373"/>
      <c r="DY44" s="373"/>
      <c r="DZ44" s="373"/>
      <c r="EA44" s="373"/>
      <c r="EB44" s="373"/>
      <c r="EC44" s="373"/>
      <c r="ED44" s="373"/>
      <c r="EE44" s="373"/>
      <c r="EF44" s="373"/>
      <c r="EG44" s="373"/>
      <c r="EH44" s="373"/>
      <c r="EI44" s="373"/>
      <c r="EJ44" s="373"/>
      <c r="EK44" s="373"/>
      <c r="EM44" s="373"/>
      <c r="EN44" s="373"/>
      <c r="EO44" s="373"/>
      <c r="EP44" s="373"/>
      <c r="EQ44" s="362"/>
      <c r="ER44" s="373"/>
      <c r="ES44" s="361"/>
      <c r="ET44" s="361"/>
      <c r="EU44" s="361"/>
      <c r="EW44" s="375"/>
      <c r="EX44" s="375"/>
      <c r="EY44" s="375"/>
      <c r="EZ44" s="375"/>
      <c r="FA44" s="375"/>
      <c r="FB44" s="375"/>
      <c r="FC44" s="375"/>
      <c r="FD44" s="375"/>
      <c r="FE44" s="375"/>
      <c r="FF44" s="375"/>
      <c r="FG44" s="375"/>
      <c r="FH44" s="375"/>
      <c r="FI44" s="375"/>
      <c r="FJ44" s="375"/>
      <c r="FK44" s="375"/>
      <c r="FL44" s="375"/>
      <c r="FM44" s="375"/>
      <c r="FN44" s="375"/>
      <c r="FO44" s="375"/>
      <c r="FP44" s="375"/>
      <c r="FQ44" s="375"/>
      <c r="FR44" s="375"/>
      <c r="FS44" s="375"/>
      <c r="FT44" s="375"/>
      <c r="FU44" s="375"/>
      <c r="FV44" s="375"/>
      <c r="FW44" s="375"/>
      <c r="FX44" s="375"/>
      <c r="FY44" s="375"/>
      <c r="FZ44" s="375"/>
      <c r="GA44" s="375"/>
      <c r="GB44" s="375"/>
      <c r="GC44" s="375"/>
      <c r="GD44" s="375"/>
      <c r="GE44" s="375"/>
      <c r="GF44" s="375"/>
      <c r="GG44" s="375"/>
      <c r="GH44" s="375"/>
      <c r="GI44" s="375"/>
      <c r="GJ44" s="375"/>
      <c r="GK44" s="375"/>
      <c r="GL44" s="375"/>
    </row>
    <row r="45" spans="1:194">
      <c r="A45" s="361" t="s">
        <v>596</v>
      </c>
      <c r="AT45" s="361"/>
      <c r="AU45" s="361"/>
      <c r="BP45" s="361"/>
      <c r="BQ45" s="361"/>
      <c r="CE45" s="361"/>
      <c r="CF45" s="361"/>
      <c r="CG45" s="361"/>
      <c r="CH45" s="361"/>
      <c r="CI45" s="361"/>
      <c r="CJ45" s="361"/>
      <c r="CK45" s="361"/>
      <c r="CL45" s="361"/>
      <c r="CM45" s="361"/>
      <c r="CN45" s="361"/>
      <c r="CO45" s="361"/>
      <c r="CP45" s="373"/>
      <c r="CQ45" s="373"/>
      <c r="CR45" s="373"/>
      <c r="CS45" s="373"/>
      <c r="CT45" s="373"/>
      <c r="CU45" s="373"/>
      <c r="CV45" s="373"/>
      <c r="CW45" s="373"/>
      <c r="CX45" s="373"/>
      <c r="CY45" s="373"/>
      <c r="CZ45" s="373"/>
      <c r="DA45" s="373"/>
      <c r="DB45" s="373"/>
      <c r="DC45" s="373"/>
      <c r="DD45" s="362"/>
      <c r="DE45" s="373"/>
      <c r="DF45" s="373"/>
      <c r="ES45" s="361"/>
      <c r="ET45" s="361"/>
      <c r="EU45" s="361"/>
      <c r="EV45" s="244" t="s">
        <v>591</v>
      </c>
      <c r="EW45" s="375">
        <f t="shared" ref="EW45:GL45" si="172">SUM(EW33:EW40)</f>
        <v>169.553112</v>
      </c>
      <c r="EX45" s="375">
        <f t="shared" si="172"/>
        <v>-169.553112</v>
      </c>
      <c r="EY45" s="375">
        <f t="shared" si="172"/>
        <v>0</v>
      </c>
      <c r="EZ45" s="375">
        <f t="shared" si="172"/>
        <v>211.115072</v>
      </c>
      <c r="FA45" s="375">
        <f t="shared" si="172"/>
        <v>17.772216</v>
      </c>
      <c r="FB45" s="375">
        <f t="shared" si="172"/>
        <v>-2.0871840000000113</v>
      </c>
      <c r="FC45" s="375">
        <f t="shared" si="172"/>
        <v>-2.3519759999999827</v>
      </c>
      <c r="FD45" s="375">
        <f t="shared" si="172"/>
        <v>-7.9333760000000062</v>
      </c>
      <c r="FE45" s="375">
        <f t="shared" si="172"/>
        <v>-2.7517600000000044</v>
      </c>
      <c r="FF45" s="375">
        <f t="shared" si="172"/>
        <v>26.385744000000006</v>
      </c>
      <c r="FG45" s="375">
        <f t="shared" si="172"/>
        <v>-8.4785360000000054</v>
      </c>
      <c r="FH45" s="375">
        <f t="shared" si="172"/>
        <v>-10.212664000000007</v>
      </c>
      <c r="FI45" s="375">
        <f t="shared" si="172"/>
        <v>-7.9697199999999917</v>
      </c>
      <c r="FJ45" s="375">
        <f t="shared" si="172"/>
        <v>6.2511680000000105</v>
      </c>
      <c r="FK45" s="375">
        <f t="shared" si="172"/>
        <v>-219.73898400000002</v>
      </c>
      <c r="FL45" s="375">
        <f t="shared" si="172"/>
        <v>0</v>
      </c>
      <c r="FM45" s="375">
        <f t="shared" si="172"/>
        <v>244.30233600000003</v>
      </c>
      <c r="FN45" s="375">
        <f t="shared" si="172"/>
        <v>1.8275840000000088</v>
      </c>
      <c r="FO45" s="375">
        <f t="shared" si="172"/>
        <v>1.895079999999993</v>
      </c>
      <c r="FP45" s="375">
        <f t="shared" si="172"/>
        <v>-9.8388400000000047</v>
      </c>
      <c r="FQ45" s="375">
        <f t="shared" si="172"/>
        <v>0.37901600000001068</v>
      </c>
      <c r="FR45" s="375">
        <f t="shared" si="172"/>
        <v>12.590599999999998</v>
      </c>
      <c r="FS45" s="375">
        <f t="shared" si="172"/>
        <v>-251.155776</v>
      </c>
      <c r="FT45" s="375">
        <f t="shared" si="172"/>
        <v>242.09054399999999</v>
      </c>
      <c r="FU45" s="375">
        <f t="shared" si="172"/>
        <v>-242.09054399999999</v>
      </c>
      <c r="FV45" s="375">
        <f t="shared" si="172"/>
        <v>0</v>
      </c>
      <c r="FW45" s="375">
        <f t="shared" si="172"/>
        <v>0</v>
      </c>
      <c r="FX45" s="375">
        <f t="shared" si="172"/>
        <v>235.53851599999996</v>
      </c>
      <c r="FY45" s="375">
        <f t="shared" si="172"/>
        <v>-1.5163420000000016</v>
      </c>
      <c r="FZ45" s="375">
        <f t="shared" si="172"/>
        <v>-234.02217400000001</v>
      </c>
      <c r="GA45" s="375">
        <f t="shared" si="172"/>
        <v>219.908143</v>
      </c>
      <c r="GB45" s="375">
        <f t="shared" si="172"/>
        <v>8.4704270000000186</v>
      </c>
      <c r="GC45" s="375">
        <f t="shared" si="172"/>
        <v>-2.2393660000000075</v>
      </c>
      <c r="GD45" s="375">
        <f t="shared" si="172"/>
        <v>-6.3565860000000036</v>
      </c>
      <c r="GE45" s="375">
        <f t="shared" si="172"/>
        <v>4.6193200000000054</v>
      </c>
      <c r="GF45" s="375">
        <f t="shared" si="172"/>
        <v>-122.401938</v>
      </c>
      <c r="GG45" s="375">
        <f t="shared" si="172"/>
        <v>121.237066</v>
      </c>
      <c r="GH45" s="375">
        <f t="shared" si="172"/>
        <v>23.141788999999999</v>
      </c>
      <c r="GI45" s="375">
        <f t="shared" si="172"/>
        <v>-2.4151009999999928</v>
      </c>
      <c r="GJ45" s="375">
        <f t="shared" si="172"/>
        <v>-3.3841539999999988</v>
      </c>
      <c r="GK45" s="375">
        <f t="shared" si="172"/>
        <v>5.5130579999999973</v>
      </c>
      <c r="GL45" s="375">
        <f t="shared" si="172"/>
        <v>-7.3155970000000039</v>
      </c>
    </row>
    <row r="46" spans="1:194">
      <c r="A46" s="361" t="s">
        <v>580</v>
      </c>
      <c r="C46" s="361">
        <v>18.21</v>
      </c>
      <c r="D46" s="361" t="s">
        <v>36</v>
      </c>
      <c r="E46" s="361">
        <v>18.78</v>
      </c>
      <c r="F46" s="361">
        <v>19.16</v>
      </c>
      <c r="G46" s="361">
        <v>35.229999999999997</v>
      </c>
      <c r="H46" s="361">
        <v>16.78</v>
      </c>
      <c r="I46" s="361">
        <v>18.68</v>
      </c>
      <c r="J46" s="361">
        <v>14.07</v>
      </c>
      <c r="K46" s="361">
        <v>14.68</v>
      </c>
      <c r="L46" s="361">
        <v>13.23</v>
      </c>
      <c r="M46" s="361">
        <v>13.89</v>
      </c>
      <c r="N46" s="361">
        <v>17.440000000000001</v>
      </c>
      <c r="O46" s="361">
        <v>17.59</v>
      </c>
      <c r="P46" s="361">
        <v>15.87</v>
      </c>
      <c r="Q46" s="361">
        <v>16.45</v>
      </c>
      <c r="R46" s="361">
        <v>18.14</v>
      </c>
      <c r="S46" s="361">
        <v>17.47</v>
      </c>
      <c r="T46" s="361">
        <v>18.38</v>
      </c>
      <c r="U46" s="361">
        <v>20.85</v>
      </c>
      <c r="V46" s="372">
        <v>17.100000000000001</v>
      </c>
      <c r="W46" s="361">
        <v>16.13</v>
      </c>
      <c r="X46" s="361">
        <v>17.5</v>
      </c>
      <c r="Y46" s="361">
        <v>15.11</v>
      </c>
      <c r="Z46" s="361">
        <v>28.6</v>
      </c>
      <c r="AA46" s="372"/>
      <c r="AB46" s="361">
        <v>15.41</v>
      </c>
      <c r="AC46" s="372"/>
      <c r="AD46" s="372"/>
      <c r="AE46" s="361">
        <v>13.68</v>
      </c>
      <c r="AF46" s="361">
        <v>17.649999999999999</v>
      </c>
      <c r="AG46" s="361">
        <v>18.18</v>
      </c>
      <c r="AH46" s="372"/>
      <c r="AI46" s="361">
        <v>13.49</v>
      </c>
      <c r="AJ46" s="361">
        <v>13.85</v>
      </c>
      <c r="AK46" s="378">
        <v>12.78</v>
      </c>
      <c r="AL46" s="374">
        <v>15.58</v>
      </c>
      <c r="AM46" s="379">
        <v>12.93</v>
      </c>
      <c r="AN46" s="379">
        <v>31.23</v>
      </c>
      <c r="AO46" s="379">
        <f>AO47</f>
        <v>23.56</v>
      </c>
      <c r="AP46" s="379">
        <v>18.649999999999999</v>
      </c>
      <c r="AQ46" s="379">
        <v>15.23</v>
      </c>
      <c r="AR46" s="379">
        <v>17.93</v>
      </c>
      <c r="AS46" s="379">
        <v>16.510000000000002</v>
      </c>
      <c r="AT46" s="244">
        <v>18.260000000000002</v>
      </c>
      <c r="AU46" s="380"/>
      <c r="AW46" s="373">
        <f t="shared" ref="AW46:AW53" si="173">0.5192*C46+12.75</f>
        <v>22.204632</v>
      </c>
      <c r="AX46" s="361" t="s">
        <v>36</v>
      </c>
      <c r="AY46" s="373">
        <f t="shared" ref="AY46:AZ55" si="174">0.5192*E46+12.75</f>
        <v>22.500576000000002</v>
      </c>
      <c r="AZ46" s="373">
        <f>0.5192*F46+12.75</f>
        <v>22.697872</v>
      </c>
      <c r="BA46" s="373">
        <f t="shared" ref="BA46:BP55" si="175">0.5192*G46+12.75</f>
        <v>31.041415999999998</v>
      </c>
      <c r="BB46" s="373">
        <f t="shared" si="175"/>
        <v>21.462175999999999</v>
      </c>
      <c r="BC46" s="373">
        <f t="shared" si="175"/>
        <v>22.448656</v>
      </c>
      <c r="BD46" s="373">
        <f t="shared" si="175"/>
        <v>20.055143999999999</v>
      </c>
      <c r="BE46" s="373">
        <f t="shared" si="175"/>
        <v>20.371856000000001</v>
      </c>
      <c r="BF46" s="373">
        <f t="shared" si="175"/>
        <v>19.619016000000002</v>
      </c>
      <c r="BG46" s="373">
        <f t="shared" si="175"/>
        <v>19.961688000000002</v>
      </c>
      <c r="BH46" s="373">
        <f t="shared" si="175"/>
        <v>21.804848</v>
      </c>
      <c r="BI46" s="373">
        <f t="shared" si="175"/>
        <v>21.882728</v>
      </c>
      <c r="BJ46" s="373">
        <f t="shared" si="175"/>
        <v>20.989704</v>
      </c>
      <c r="BK46" s="373">
        <f t="shared" si="175"/>
        <v>21.290839999999999</v>
      </c>
      <c r="BL46" s="373">
        <f t="shared" si="175"/>
        <v>22.168288</v>
      </c>
      <c r="BM46" s="373">
        <f t="shared" si="175"/>
        <v>21.820423999999999</v>
      </c>
      <c r="BN46" s="373">
        <f t="shared" si="175"/>
        <v>22.292895999999999</v>
      </c>
      <c r="BO46" s="373">
        <f t="shared" si="175"/>
        <v>23.575320000000001</v>
      </c>
      <c r="BP46" s="373">
        <f t="shared" si="175"/>
        <v>21.628320000000002</v>
      </c>
      <c r="BQ46" s="373">
        <f t="shared" ref="BQ46:BT55" si="176">0.5192*W46+12.75</f>
        <v>21.124696</v>
      </c>
      <c r="BR46" s="373">
        <f t="shared" si="176"/>
        <v>21.835999999999999</v>
      </c>
      <c r="BS46" s="373">
        <f t="shared" si="176"/>
        <v>20.595112</v>
      </c>
      <c r="BT46" s="373">
        <f>0.5192*Z46+12.75</f>
        <v>27.599119999999999</v>
      </c>
      <c r="BU46" s="373"/>
      <c r="BV46" s="373">
        <f t="shared" ref="BV46:BV55" si="177">0.5192*AB46+12.75</f>
        <v>20.750872000000001</v>
      </c>
      <c r="BW46" s="373"/>
      <c r="BX46" s="373"/>
      <c r="BY46" s="373">
        <f t="shared" ref="BY46:CA55" si="178">0.5021*AE46+12.75</f>
        <v>19.618728000000001</v>
      </c>
      <c r="BZ46" s="373">
        <f t="shared" si="178"/>
        <v>21.612065000000001</v>
      </c>
      <c r="CA46" s="373">
        <f t="shared" si="178"/>
        <v>21.878177999999998</v>
      </c>
      <c r="CB46" s="373"/>
      <c r="CC46" s="373">
        <f t="shared" ref="CC46:CN55" si="179">0.5021*AI46+12.75</f>
        <v>19.523329</v>
      </c>
      <c r="CD46" s="373">
        <f t="shared" si="179"/>
        <v>19.704084999999999</v>
      </c>
      <c r="CE46" s="373">
        <f t="shared" si="179"/>
        <v>19.166837999999998</v>
      </c>
      <c r="CF46" s="373">
        <f t="shared" si="179"/>
        <v>20.572718000000002</v>
      </c>
      <c r="CG46" s="373">
        <f t="shared" si="179"/>
        <v>19.242153000000002</v>
      </c>
      <c r="CH46" s="373">
        <f t="shared" si="179"/>
        <v>28.430582999999999</v>
      </c>
      <c r="CI46" s="373">
        <f t="shared" si="179"/>
        <v>24.579476</v>
      </c>
      <c r="CJ46" s="373">
        <f t="shared" si="179"/>
        <v>22.114165</v>
      </c>
      <c r="CK46" s="373">
        <f t="shared" si="179"/>
        <v>20.396982999999999</v>
      </c>
      <c r="CL46" s="373">
        <f t="shared" si="179"/>
        <v>21.752653000000002</v>
      </c>
      <c r="CM46" s="373">
        <f t="shared" si="179"/>
        <v>21.039670999999998</v>
      </c>
      <c r="CN46" s="373">
        <f t="shared" si="179"/>
        <v>21.918346</v>
      </c>
      <c r="CO46" s="373"/>
      <c r="CP46" s="373">
        <v>31.762795761569009</v>
      </c>
      <c r="CQ46" s="373">
        <f>CP46*0.8</f>
        <v>25.410236609255207</v>
      </c>
      <c r="CR46" s="373">
        <f>BD46/CQ46</f>
        <v>0.78925451613840081</v>
      </c>
      <c r="CS46" s="373">
        <f>AV46/CP46</f>
        <v>0</v>
      </c>
      <c r="CT46" s="373">
        <f>AW46/CP46</f>
        <v>0.69907674899532024</v>
      </c>
      <c r="CU46" s="373"/>
      <c r="CV46" s="373">
        <f>AY46/CP46</f>
        <v>0.708394064833055</v>
      </c>
      <c r="CW46" s="373">
        <f>AZ46/CP46</f>
        <v>0.71460560872487811</v>
      </c>
      <c r="CX46" s="373">
        <f>BA46/CP46</f>
        <v>0.97728853067645149</v>
      </c>
      <c r="CY46" s="373">
        <f>BB46/CP46</f>
        <v>0.67570172856030153</v>
      </c>
      <c r="CZ46" s="373">
        <f>BC46/CP46</f>
        <v>0.70675944801941726</v>
      </c>
      <c r="DA46" s="373">
        <f>BD46/CP46</f>
        <v>0.63140361291072067</v>
      </c>
      <c r="DB46" s="373">
        <f>BE46/CP46</f>
        <v>0.64137477547391053</v>
      </c>
      <c r="DC46" s="373">
        <f>BF46/CP46</f>
        <v>0.61767283167616438</v>
      </c>
      <c r="DD46" s="362">
        <f>BG46/CP46</f>
        <v>0.62846130264617306</v>
      </c>
      <c r="DE46" s="373">
        <f>BH46/CP46</f>
        <v>0.68649019953031021</v>
      </c>
      <c r="DF46" s="373">
        <f>BI46/CP46</f>
        <v>0.68894212475076666</v>
      </c>
      <c r="DG46" s="373">
        <f>BJ46/CP46</f>
        <v>0.66082671555619876</v>
      </c>
      <c r="DH46" s="373">
        <f>BK46/CP46</f>
        <v>0.67030749307529724</v>
      </c>
      <c r="DI46" s="373">
        <f>BL46/CP46</f>
        <v>0.69793251722577387</v>
      </c>
      <c r="DJ46" s="373">
        <f>BM46/CP46</f>
        <v>0.68698058457440148</v>
      </c>
      <c r="DK46" s="373">
        <f>BN46/CP46</f>
        <v>0.70185559757850424</v>
      </c>
      <c r="DL46" s="373">
        <f>BO46/CP46</f>
        <v>0.74223063287535473</v>
      </c>
      <c r="DM46" s="373">
        <f>BP46/CP46</f>
        <v>0.6809325023639422</v>
      </c>
      <c r="DN46" s="373">
        <f>BQ46/CP46</f>
        <v>0.66507671927165668</v>
      </c>
      <c r="DO46" s="373">
        <f>BR46/CP46</f>
        <v>0.68747096961849274</v>
      </c>
      <c r="DP46" s="373">
        <f>BS46/CP46</f>
        <v>0.64840362777255256</v>
      </c>
      <c r="DQ46" s="373">
        <f>BT46/CP46</f>
        <v>0.8689134359322741</v>
      </c>
      <c r="DR46" s="373"/>
      <c r="DS46" s="373">
        <f>BV46/CP46</f>
        <v>0.65330747821346558</v>
      </c>
      <c r="DT46" s="373"/>
      <c r="DU46" s="373"/>
      <c r="DV46" s="373">
        <f>BY46/CP46</f>
        <v>0.61766376446425508</v>
      </c>
      <c r="DW46" s="373">
        <f>BZ46/CP46</f>
        <v>0.68042074010843978</v>
      </c>
      <c r="DX46" s="373">
        <f>CA46/CP46</f>
        <v>0.68879887539595053</v>
      </c>
      <c r="DY46" s="373"/>
      <c r="DZ46" s="373">
        <f>CC46/CP46</f>
        <v>0.61466028200269462</v>
      </c>
      <c r="EA46" s="373">
        <f>CD46/CP46</f>
        <v>0.62035109087723017</v>
      </c>
      <c r="EB46" s="373">
        <f>CE46/CP46</f>
        <v>0.60343674227791588</v>
      </c>
      <c r="EC46" s="373">
        <f>CF46/CP46</f>
        <v>0.64769858907985989</v>
      </c>
      <c r="ED46" s="373">
        <f>CG46/CP46</f>
        <v>0.60580791264230593</v>
      </c>
      <c r="EE46" s="373">
        <f>CH46/CP46</f>
        <v>0.89509069709786759</v>
      </c>
      <c r="EF46" s="373">
        <f>CI46/CP46</f>
        <v>0.77384485246539991</v>
      </c>
      <c r="EG46" s="373">
        <f>CJ46/CP46</f>
        <v>0.6962285425377055</v>
      </c>
      <c r="EH46" s="373">
        <f>CK46/CP46</f>
        <v>0.6421658582296168</v>
      </c>
      <c r="EI46" s="373">
        <f>CL46/CP46</f>
        <v>0.68484692478863429</v>
      </c>
      <c r="EJ46" s="373">
        <f>CM46/CP46</f>
        <v>0.66239984533907692</v>
      </c>
      <c r="EK46" s="373">
        <f>CN46/CP46</f>
        <v>0.6900634995902919</v>
      </c>
      <c r="EM46" s="361">
        <v>31.23</v>
      </c>
      <c r="EN46" s="361">
        <v>0</v>
      </c>
      <c r="EO46" s="361">
        <v>18.649999999999999</v>
      </c>
      <c r="EP46" s="361">
        <v>15.23</v>
      </c>
      <c r="EQ46" s="381">
        <v>17.93</v>
      </c>
      <c r="ER46" s="361">
        <v>16.510000000000002</v>
      </c>
      <c r="ES46" s="244">
        <v>18.260000000000002</v>
      </c>
      <c r="EW46" s="375">
        <f>SUM(EW33:EW42)</f>
        <v>231.63594399999999</v>
      </c>
      <c r="EX46" s="375">
        <f t="shared" ref="EX46:GL46" si="180">SUM(EX33:EX42)</f>
        <v>-231.63594399999999</v>
      </c>
      <c r="EY46" s="375">
        <f t="shared" si="180"/>
        <v>0</v>
      </c>
      <c r="EZ46" s="375">
        <f t="shared" si="180"/>
        <v>279.10640000000001</v>
      </c>
      <c r="FA46" s="375">
        <f t="shared" si="180"/>
        <v>17.304936000000005</v>
      </c>
      <c r="FB46" s="375">
        <f t="shared" si="180"/>
        <v>-0.75284000000002393</v>
      </c>
      <c r="FC46" s="375">
        <f t="shared" si="180"/>
        <v>-1.1318559999999813</v>
      </c>
      <c r="FD46" s="375">
        <f t="shared" si="180"/>
        <v>-7.0403520000000022</v>
      </c>
      <c r="FE46" s="375">
        <f t="shared" si="180"/>
        <v>-2.7206079999999986</v>
      </c>
      <c r="FF46" s="375">
        <f t="shared" si="180"/>
        <v>27.387800000000002</v>
      </c>
      <c r="FG46" s="375">
        <f t="shared" si="180"/>
        <v>-4.4132000000000104</v>
      </c>
      <c r="FH46" s="375">
        <f t="shared" si="180"/>
        <v>-13.301904000000011</v>
      </c>
      <c r="FI46" s="375">
        <f t="shared" si="180"/>
        <v>-6.1161759999999923</v>
      </c>
      <c r="FJ46" s="375">
        <f t="shared" si="180"/>
        <v>5.3010320000000171</v>
      </c>
      <c r="FK46" s="375">
        <f t="shared" si="180"/>
        <v>-293.62323200000003</v>
      </c>
      <c r="FL46" s="375">
        <f t="shared" si="180"/>
        <v>0</v>
      </c>
      <c r="FM46" s="375">
        <f t="shared" si="180"/>
        <v>321.29659200000003</v>
      </c>
      <c r="FN46" s="375">
        <f t="shared" si="180"/>
        <v>4.9324000000000083</v>
      </c>
      <c r="FO46" s="375">
        <f t="shared" si="180"/>
        <v>-1.9470000000000027</v>
      </c>
      <c r="FP46" s="375">
        <f t="shared" si="180"/>
        <v>-3.691512000000003</v>
      </c>
      <c r="FQ46" s="375">
        <f t="shared" si="180"/>
        <v>-1.1214719999999865</v>
      </c>
      <c r="FR46" s="375">
        <f t="shared" si="180"/>
        <v>10.326888</v>
      </c>
      <c r="FS46" s="375">
        <f t="shared" si="180"/>
        <v>-329.79589600000003</v>
      </c>
      <c r="FT46" s="375">
        <f t="shared" si="180"/>
        <v>325.18020799999999</v>
      </c>
      <c r="FU46" s="375">
        <f t="shared" si="180"/>
        <v>-325.18020799999999</v>
      </c>
      <c r="FV46" s="375">
        <f t="shared" si="180"/>
        <v>0</v>
      </c>
      <c r="FW46" s="375">
        <f t="shared" si="180"/>
        <v>0</v>
      </c>
      <c r="FX46" s="375">
        <f t="shared" si="180"/>
        <v>315.79754199999991</v>
      </c>
      <c r="FY46" s="375">
        <f t="shared" si="180"/>
        <v>-1.3004389999999972</v>
      </c>
      <c r="FZ46" s="375">
        <f t="shared" si="180"/>
        <v>-314.49710299999998</v>
      </c>
      <c r="GA46" s="375">
        <f t="shared" si="180"/>
        <v>299.25836799999996</v>
      </c>
      <c r="GB46" s="375">
        <f t="shared" si="180"/>
        <v>8.5608050000000127</v>
      </c>
      <c r="GC46" s="375">
        <f t="shared" si="180"/>
        <v>-3.0828940000000067</v>
      </c>
      <c r="GD46" s="375">
        <f t="shared" si="180"/>
        <v>-6.6678880000000014</v>
      </c>
      <c r="GE46" s="375">
        <f t="shared" si="180"/>
        <v>5.2871130000000086</v>
      </c>
      <c r="GF46" s="375">
        <f t="shared" si="180"/>
        <v>-175.85550400000002</v>
      </c>
      <c r="GG46" s="375">
        <f t="shared" si="180"/>
        <v>174.49983399999999</v>
      </c>
      <c r="GH46" s="375">
        <f t="shared" si="180"/>
        <v>28.755267</v>
      </c>
      <c r="GI46" s="375">
        <f t="shared" si="180"/>
        <v>4.7448450000000051</v>
      </c>
      <c r="GJ46" s="375">
        <f>SUM(GJ33:GJ42)</f>
        <v>-17.071400000000001</v>
      </c>
      <c r="GK46" s="375">
        <f>SUM(GK33:GK42)</f>
        <v>1.7071399999999919</v>
      </c>
      <c r="GL46" s="375">
        <f t="shared" si="180"/>
        <v>6.0703889999999987</v>
      </c>
    </row>
    <row r="47" spans="1:194">
      <c r="A47" s="361" t="s">
        <v>582</v>
      </c>
      <c r="C47" s="361">
        <v>24.98</v>
      </c>
      <c r="D47" s="361" t="s">
        <v>364</v>
      </c>
      <c r="E47" s="361">
        <v>23.37</v>
      </c>
      <c r="F47" s="361">
        <v>24.7</v>
      </c>
      <c r="G47" s="361">
        <v>24.11</v>
      </c>
      <c r="H47" s="361">
        <v>22.2</v>
      </c>
      <c r="I47" s="361">
        <v>21.05</v>
      </c>
      <c r="J47" s="361">
        <v>21.52</v>
      </c>
      <c r="K47" s="361">
        <v>22.01</v>
      </c>
      <c r="L47" s="361">
        <v>20.399999999999999</v>
      </c>
      <c r="M47" s="361">
        <v>22.72</v>
      </c>
      <c r="N47" s="361">
        <v>22.73</v>
      </c>
      <c r="O47" s="361">
        <v>21.35</v>
      </c>
      <c r="P47" s="361">
        <v>21.7</v>
      </c>
      <c r="Q47" s="361">
        <v>19.670000000000002</v>
      </c>
      <c r="R47" s="361">
        <v>22.46</v>
      </c>
      <c r="S47" s="361">
        <v>21.26</v>
      </c>
      <c r="T47" s="361">
        <v>22.42</v>
      </c>
      <c r="U47" s="361">
        <v>23.21</v>
      </c>
      <c r="V47" s="372">
        <v>22.88</v>
      </c>
      <c r="W47" s="361">
        <v>19.989999999999998</v>
      </c>
      <c r="X47" s="361">
        <v>21.95</v>
      </c>
      <c r="Y47" s="361">
        <v>19.32</v>
      </c>
      <c r="Z47" s="361">
        <v>28.5</v>
      </c>
      <c r="AA47" s="372"/>
      <c r="AB47" s="361">
        <v>22.14</v>
      </c>
      <c r="AC47" s="372"/>
      <c r="AD47" s="372"/>
      <c r="AE47" s="361">
        <v>20.34</v>
      </c>
      <c r="AF47" s="361">
        <v>21.58</v>
      </c>
      <c r="AG47" s="361">
        <v>21.77</v>
      </c>
      <c r="AH47" s="372"/>
      <c r="AI47" s="361">
        <v>20.96</v>
      </c>
      <c r="AJ47" s="361">
        <v>20.92</v>
      </c>
      <c r="AK47" s="378">
        <v>19.72</v>
      </c>
      <c r="AL47" s="374">
        <v>19.77</v>
      </c>
      <c r="AM47" s="379">
        <v>19.2</v>
      </c>
      <c r="AN47" s="379">
        <v>29.61</v>
      </c>
      <c r="AO47" s="379">
        <v>23.56</v>
      </c>
      <c r="AP47" s="379">
        <v>24.87</v>
      </c>
      <c r="AQ47" s="379">
        <v>24.32</v>
      </c>
      <c r="AR47" s="379">
        <v>23.85</v>
      </c>
      <c r="AS47" s="379">
        <v>22.87</v>
      </c>
      <c r="AT47" s="244">
        <v>21.42</v>
      </c>
      <c r="AU47" s="380"/>
      <c r="AW47" s="373">
        <f t="shared" si="173"/>
        <v>25.719616000000002</v>
      </c>
      <c r="AX47" s="361" t="s">
        <v>364</v>
      </c>
      <c r="AY47" s="373">
        <f t="shared" si="174"/>
        <v>24.883704000000002</v>
      </c>
      <c r="AZ47" s="373">
        <f t="shared" si="174"/>
        <v>25.57424</v>
      </c>
      <c r="BA47" s="373">
        <f t="shared" si="175"/>
        <v>25.267911999999999</v>
      </c>
      <c r="BB47" s="373">
        <f t="shared" si="175"/>
        <v>24.276240000000001</v>
      </c>
      <c r="BC47" s="373">
        <f t="shared" si="175"/>
        <v>23.67916</v>
      </c>
      <c r="BD47" s="373">
        <f t="shared" si="175"/>
        <v>23.923183999999999</v>
      </c>
      <c r="BE47" s="373">
        <f t="shared" si="175"/>
        <v>24.177592000000001</v>
      </c>
      <c r="BF47" s="373">
        <f t="shared" si="175"/>
        <v>23.341679999999997</v>
      </c>
      <c r="BG47" s="373">
        <f t="shared" si="175"/>
        <v>24.546223999999999</v>
      </c>
      <c r="BH47" s="373">
        <f t="shared" si="175"/>
        <v>24.551416</v>
      </c>
      <c r="BI47" s="373">
        <f t="shared" si="175"/>
        <v>23.83492</v>
      </c>
      <c r="BJ47" s="373">
        <f t="shared" si="175"/>
        <v>24.016639999999999</v>
      </c>
      <c r="BK47" s="373">
        <f t="shared" si="175"/>
        <v>22.962664</v>
      </c>
      <c r="BL47" s="373">
        <f t="shared" si="175"/>
        <v>24.411231999999998</v>
      </c>
      <c r="BM47" s="373">
        <f t="shared" si="175"/>
        <v>23.788192000000002</v>
      </c>
      <c r="BN47" s="373">
        <f t="shared" si="175"/>
        <v>24.390464000000001</v>
      </c>
      <c r="BO47" s="373">
        <f t="shared" si="175"/>
        <v>24.800632</v>
      </c>
      <c r="BP47" s="373">
        <f t="shared" si="175"/>
        <v>24.629296</v>
      </c>
      <c r="BQ47" s="373">
        <f t="shared" si="176"/>
        <v>23.128807999999999</v>
      </c>
      <c r="BR47" s="373">
        <f t="shared" si="176"/>
        <v>24.146439999999998</v>
      </c>
      <c r="BS47" s="373">
        <f t="shared" si="176"/>
        <v>22.780943999999998</v>
      </c>
      <c r="BT47" s="373">
        <f t="shared" si="176"/>
        <v>27.5472</v>
      </c>
      <c r="BU47" s="373"/>
      <c r="BV47" s="373">
        <f t="shared" si="177"/>
        <v>24.245088000000003</v>
      </c>
      <c r="BW47" s="373"/>
      <c r="BX47" s="373"/>
      <c r="BY47" s="373">
        <f t="shared" si="178"/>
        <v>22.962713999999998</v>
      </c>
      <c r="BZ47" s="373">
        <f t="shared" si="178"/>
        <v>23.585318000000001</v>
      </c>
      <c r="CA47" s="373">
        <f t="shared" si="178"/>
        <v>23.680717000000001</v>
      </c>
      <c r="CB47" s="373"/>
      <c r="CC47" s="373">
        <f t="shared" si="179"/>
        <v>23.274016</v>
      </c>
      <c r="CD47" s="373">
        <f t="shared" si="179"/>
        <v>23.253931999999999</v>
      </c>
      <c r="CE47" s="373">
        <f t="shared" si="179"/>
        <v>22.651412000000001</v>
      </c>
      <c r="CF47" s="373">
        <f t="shared" si="179"/>
        <v>22.676517</v>
      </c>
      <c r="CG47" s="373">
        <f t="shared" si="179"/>
        <v>22.390319999999999</v>
      </c>
      <c r="CH47" s="373">
        <f t="shared" si="179"/>
        <v>27.617180999999999</v>
      </c>
      <c r="CI47" s="373">
        <f t="shared" si="179"/>
        <v>24.579476</v>
      </c>
      <c r="CJ47" s="373">
        <f t="shared" si="179"/>
        <v>25.237227000000001</v>
      </c>
      <c r="CK47" s="373">
        <f t="shared" si="179"/>
        <v>24.961072000000001</v>
      </c>
      <c r="CL47" s="373">
        <f t="shared" si="179"/>
        <v>24.725085</v>
      </c>
      <c r="CM47" s="373">
        <f t="shared" si="179"/>
        <v>24.233027</v>
      </c>
      <c r="CN47" s="373">
        <f t="shared" si="179"/>
        <v>23.504981999999998</v>
      </c>
      <c r="CO47" s="373"/>
      <c r="CP47" s="373">
        <v>26.892029893368669</v>
      </c>
      <c r="CQ47" s="373">
        <f t="shared" ref="CQ47:CQ55" si="181">CP47*0.8</f>
        <v>21.513623914694936</v>
      </c>
      <c r="CR47" s="373">
        <f t="shared" ref="CR47:CR55" si="182">BD47/CQ47</f>
        <v>1.1120015900091667</v>
      </c>
      <c r="CS47" s="373">
        <f t="shared" ref="CS47:CS55" si="183">AV47/CP47</f>
        <v>0</v>
      </c>
      <c r="CT47" s="373">
        <f t="shared" ref="CT47:CT55" si="184">AW47/CP47</f>
        <v>0.95640292317026709</v>
      </c>
      <c r="CU47" s="373"/>
      <c r="CV47" s="373">
        <f t="shared" ref="CV47:CV55" si="185">AY47/CP47</f>
        <v>0.92531891786034703</v>
      </c>
      <c r="CW47" s="373">
        <f t="shared" ref="CW47:CW55" si="186">AZ47/CP47</f>
        <v>0.95099700920332442</v>
      </c>
      <c r="CX47" s="373">
        <f t="shared" ref="CX47:CX55" si="187">BA47/CP47</f>
        <v>0.93960597620155251</v>
      </c>
      <c r="CY47" s="373">
        <f t="shared" ref="CY47:CY55" si="188">BB47/CP47</f>
        <v>0.90272992021276544</v>
      </c>
      <c r="CZ47" s="373">
        <f t="shared" ref="CZ47:CZ55" si="189">BC47/CP47</f>
        <v>0.88052705927710817</v>
      </c>
      <c r="DA47" s="373">
        <f t="shared" ref="DA47:DA55" si="190">BD47/CP47</f>
        <v>0.8896012720073333</v>
      </c>
      <c r="DB47" s="373">
        <f t="shared" ref="DB47:DB55" si="191">BE47/CP47</f>
        <v>0.89906162144948287</v>
      </c>
      <c r="DC47" s="373">
        <f t="shared" ref="DC47:DC55" si="192">BF47/CP47</f>
        <v>0.8679776161395627</v>
      </c>
      <c r="DD47" s="362">
        <f t="shared" ref="DD47:DD55" si="193">BG47/CP47</f>
        <v>0.91276947472280168</v>
      </c>
      <c r="DE47" s="373">
        <f t="shared" ref="DE47:DE55" si="194">BH47/CP47</f>
        <v>0.9129625430787639</v>
      </c>
      <c r="DF47" s="373">
        <f t="shared" ref="DF47:DF55" si="195">BI47/CP47</f>
        <v>0.88631910995597529</v>
      </c>
      <c r="DG47" s="373">
        <f t="shared" ref="DG47:DG55" si="196">BJ47/CP47</f>
        <v>0.89307650241465353</v>
      </c>
      <c r="DH47" s="373">
        <f t="shared" ref="DH47:DH55" si="197">BK47/CP47</f>
        <v>0.85388362615431967</v>
      </c>
      <c r="DI47" s="373">
        <f t="shared" ref="DI47:DI55" si="198">BL47/CP47</f>
        <v>0.90774969746778345</v>
      </c>
      <c r="DJ47" s="373">
        <f t="shared" ref="DJ47:DJ55" si="199">BM47/CP47</f>
        <v>0.88458149475231529</v>
      </c>
      <c r="DK47" s="373">
        <f t="shared" ref="DK47:DK55" si="200">BN47/CP47</f>
        <v>0.90697742404393467</v>
      </c>
      <c r="DL47" s="373">
        <f t="shared" ref="DL47:DL55" si="201">BO47/CP47</f>
        <v>0.92222982416495125</v>
      </c>
      <c r="DM47" s="373">
        <f t="shared" ref="DM47:DM55" si="202">BP47/CP47</f>
        <v>0.91585856841819746</v>
      </c>
      <c r="DN47" s="373">
        <f t="shared" ref="DN47:DN55" si="203">BQ47/CP47</f>
        <v>0.86006181354511113</v>
      </c>
      <c r="DO47" s="373">
        <f t="shared" ref="DO47:DO55" si="204">BR47/CP47</f>
        <v>0.89790321131370943</v>
      </c>
      <c r="DP47" s="373">
        <f t="shared" ref="DP47:DP55" si="205">BS47/CP47</f>
        <v>0.84712623369564133</v>
      </c>
      <c r="DQ47" s="373">
        <f t="shared" ref="DQ47:DQ55" si="206">BT47/CP47</f>
        <v>1.0243629844689741</v>
      </c>
      <c r="DR47" s="373"/>
      <c r="DS47" s="373">
        <f t="shared" ref="DS47:DS55" si="207">BV47/CP47</f>
        <v>0.9015715100769921</v>
      </c>
      <c r="DT47" s="373"/>
      <c r="DU47" s="373"/>
      <c r="DV47" s="373">
        <f t="shared" ref="DV47:DV55" si="208">BY47/CP47</f>
        <v>0.85388548544126064</v>
      </c>
      <c r="DW47" s="373">
        <f t="shared" ref="DW47:DW55" si="209">BZ47/CP47</f>
        <v>0.87703747517460284</v>
      </c>
      <c r="DX47" s="373">
        <f t="shared" ref="DX47:DX55" si="210">CA47/CP47</f>
        <v>0.88058495747245369</v>
      </c>
      <c r="DY47" s="373"/>
      <c r="DZ47" s="373">
        <f t="shared" ref="DZ47:DZ55" si="211">CC47/CP47</f>
        <v>0.86546148030793169</v>
      </c>
      <c r="EA47" s="373">
        <f t="shared" ref="EA47:EA55" si="212">CD47/CP47</f>
        <v>0.86471464192943681</v>
      </c>
      <c r="EB47" s="373">
        <f t="shared" ref="EB47:EB55" si="213">CE47/CP47</f>
        <v>0.8423094905745897</v>
      </c>
      <c r="EC47" s="373">
        <f t="shared" ref="EC47:EC55" si="214">CF47/CP47</f>
        <v>0.84324303854770832</v>
      </c>
      <c r="ED47" s="373">
        <f t="shared" ref="ED47:ED55" si="215">CG47/CP47</f>
        <v>0.8326005916541559</v>
      </c>
      <c r="EE47" s="373">
        <f t="shared" ref="EE47:EE55" si="216">CH47/CP47</f>
        <v>1.0269652796574551</v>
      </c>
      <c r="EF47" s="373">
        <f t="shared" ref="EF47:EF55" si="217">CI47/CP47</f>
        <v>0.9140059749101006</v>
      </c>
      <c r="EG47" s="373">
        <f t="shared" ref="EG47:EG55" si="218">CJ47/CP47</f>
        <v>0.93846493180580881</v>
      </c>
      <c r="EH47" s="373">
        <f t="shared" ref="EH47:EH55" si="219">CK47/CP47</f>
        <v>0.92819590410150388</v>
      </c>
      <c r="EI47" s="373">
        <f t="shared" ref="EI47:EI55" si="220">CL47/CP47</f>
        <v>0.91942055315418869</v>
      </c>
      <c r="EJ47" s="373">
        <f t="shared" ref="EJ47:EJ55" si="221">CM47/CP47</f>
        <v>0.90112301288106356</v>
      </c>
      <c r="EK47" s="373">
        <f t="shared" ref="EK47:EK55" si="222">CN47/CP47</f>
        <v>0.87405012166062312</v>
      </c>
      <c r="EM47" s="361">
        <v>29.61</v>
      </c>
      <c r="EN47" s="361">
        <v>23.56</v>
      </c>
      <c r="EO47" s="361">
        <v>24.87</v>
      </c>
      <c r="EP47" s="361">
        <v>24.32</v>
      </c>
      <c r="EQ47" s="381">
        <v>23.85</v>
      </c>
      <c r="ER47" s="361">
        <v>22.87</v>
      </c>
      <c r="ES47" s="244">
        <v>21.42</v>
      </c>
      <c r="EW47" s="377">
        <f t="shared" ref="EW47:GE47" si="223">EW46/EW3</f>
        <v>37.180729373996783</v>
      </c>
      <c r="EX47" s="377">
        <f t="shared" si="223"/>
        <v>-50.246408676789585</v>
      </c>
      <c r="EY47" s="377">
        <f t="shared" si="223"/>
        <v>0</v>
      </c>
      <c r="EZ47" s="377">
        <f t="shared" si="223"/>
        <v>49.399362831858404</v>
      </c>
      <c r="FA47" s="377">
        <f t="shared" si="223"/>
        <v>2.8650556291390736</v>
      </c>
      <c r="FB47" s="377">
        <f t="shared" si="223"/>
        <v>-0.12241300813008518</v>
      </c>
      <c r="FC47" s="377">
        <f t="shared" si="223"/>
        <v>-0.18959061976549102</v>
      </c>
      <c r="FD47" s="377">
        <f t="shared" si="223"/>
        <v>-1.1541560655737708</v>
      </c>
      <c r="FE47" s="377">
        <f t="shared" si="223"/>
        <v>-0.50288502772643229</v>
      </c>
      <c r="FF47" s="377">
        <f t="shared" si="223"/>
        <v>4.8732740213523131</v>
      </c>
      <c r="FG47" s="377">
        <f t="shared" si="223"/>
        <v>-0.69172413793103615</v>
      </c>
      <c r="FH47" s="377">
        <f t="shared" si="223"/>
        <v>-1.9824000000000017</v>
      </c>
      <c r="FI47" s="377">
        <f t="shared" si="223"/>
        <v>-1.0059499999999988</v>
      </c>
      <c r="FJ47" s="377">
        <f t="shared" si="223"/>
        <v>0.94324412811388203</v>
      </c>
      <c r="FK47" s="377">
        <f t="shared" si="223"/>
        <v>-49.183120938023457</v>
      </c>
      <c r="FL47" s="377">
        <f t="shared" si="223"/>
        <v>0</v>
      </c>
      <c r="FM47" s="377">
        <f t="shared" si="223"/>
        <v>60.851627272727278</v>
      </c>
      <c r="FN47" s="377">
        <f t="shared" si="223"/>
        <v>0.88236135957066342</v>
      </c>
      <c r="FO47" s="377">
        <f t="shared" si="223"/>
        <v>-0.35271739130434837</v>
      </c>
      <c r="FP47" s="377">
        <f t="shared" si="223"/>
        <v>-0.70583403441682657</v>
      </c>
      <c r="FQ47" s="377">
        <f t="shared" si="223"/>
        <v>-0.18975837563451547</v>
      </c>
      <c r="FR47" s="377">
        <f t="shared" si="223"/>
        <v>1.6417945945945946</v>
      </c>
      <c r="FS47" s="377">
        <f t="shared" si="223"/>
        <v>-57.858929122807019</v>
      </c>
      <c r="FT47" s="377">
        <f t="shared" si="223"/>
        <v>64.519882539682541</v>
      </c>
      <c r="FU47" s="377">
        <f t="shared" si="223"/>
        <v>-65.036041600000004</v>
      </c>
      <c r="FV47" s="377">
        <f t="shared" si="223"/>
        <v>0</v>
      </c>
      <c r="FW47" s="377">
        <f t="shared" si="223"/>
        <v>0</v>
      </c>
      <c r="FX47" s="377">
        <f t="shared" si="223"/>
        <v>64.448477959183649</v>
      </c>
      <c r="FY47" s="377">
        <f t="shared" si="223"/>
        <v>-0.28087235421166246</v>
      </c>
      <c r="FZ47" s="377">
        <f t="shared" si="223"/>
        <v>-66.772208704883226</v>
      </c>
      <c r="GA47" s="377">
        <f t="shared" si="223"/>
        <v>62.475650939457196</v>
      </c>
      <c r="GB47" s="377">
        <f t="shared" si="223"/>
        <v>2.0334453681710243</v>
      </c>
      <c r="GC47" s="377">
        <f t="shared" si="223"/>
        <v>-0.84928209366391372</v>
      </c>
      <c r="GD47" s="377">
        <f t="shared" si="223"/>
        <v>-1.816863215258856</v>
      </c>
      <c r="GE47" s="377">
        <f t="shared" si="223"/>
        <v>1.3950166226912952</v>
      </c>
      <c r="GF47" s="377">
        <f>GF46/GF3/6</f>
        <v>-6.2360107801418438</v>
      </c>
      <c r="GG47" s="377">
        <f>GG46/GG3</f>
        <v>42.149718357487927</v>
      </c>
      <c r="GH47" s="377">
        <f>GH46/GH3</f>
        <v>6.2784425764192138</v>
      </c>
      <c r="GI47" s="377">
        <f>GI46/GI3</f>
        <v>0.90378000000000092</v>
      </c>
      <c r="GJ47" s="377">
        <f>GJ46/GJ3/3</f>
        <v>-1.1245981554677209</v>
      </c>
      <c r="GK47" s="377">
        <f>GK46/GK3</f>
        <v>0.36322127659574294</v>
      </c>
      <c r="GL47" s="377">
        <f>GL46/GL3/2</f>
        <v>0.70096870669745948</v>
      </c>
    </row>
    <row r="48" spans="1:194">
      <c r="A48" s="361" t="s">
        <v>583</v>
      </c>
      <c r="C48" s="361">
        <v>25.79</v>
      </c>
      <c r="D48" s="361" t="s">
        <v>37</v>
      </c>
      <c r="E48" s="361">
        <v>25.54</v>
      </c>
      <c r="F48" s="361">
        <v>24.61</v>
      </c>
      <c r="G48" s="361">
        <v>22.64</v>
      </c>
      <c r="H48" s="361">
        <v>24.99</v>
      </c>
      <c r="I48" s="361">
        <v>23.67</v>
      </c>
      <c r="J48" s="361">
        <v>23.38</v>
      </c>
      <c r="K48" s="361">
        <v>22.89</v>
      </c>
      <c r="L48" s="361">
        <v>22.51</v>
      </c>
      <c r="M48" s="361">
        <v>24.49</v>
      </c>
      <c r="N48" s="361">
        <v>24.07</v>
      </c>
      <c r="O48" s="361">
        <v>23.32</v>
      </c>
      <c r="P48" s="361">
        <v>23.85</v>
      </c>
      <c r="Q48" s="361">
        <v>23.72</v>
      </c>
      <c r="R48" s="361">
        <v>24.22</v>
      </c>
      <c r="S48" s="361">
        <v>23.05</v>
      </c>
      <c r="T48" s="361">
        <v>24.22</v>
      </c>
      <c r="U48" s="361">
        <v>24.22</v>
      </c>
      <c r="V48" s="372">
        <v>24.38</v>
      </c>
      <c r="W48" s="361">
        <v>22.29</v>
      </c>
      <c r="X48" s="361">
        <v>23.73</v>
      </c>
      <c r="Y48" s="361">
        <v>22.07</v>
      </c>
      <c r="Z48" s="361">
        <v>28.6</v>
      </c>
      <c r="AA48" s="372"/>
      <c r="AB48" s="361">
        <v>23.22</v>
      </c>
      <c r="AC48" s="372"/>
      <c r="AD48" s="372"/>
      <c r="AE48" s="361">
        <v>22.2</v>
      </c>
      <c r="AF48" s="361">
        <v>22.34</v>
      </c>
      <c r="AG48" s="361">
        <v>23.82</v>
      </c>
      <c r="AH48" s="372"/>
      <c r="AI48" s="361">
        <v>24.12</v>
      </c>
      <c r="AJ48" s="361">
        <v>24.16</v>
      </c>
      <c r="AK48" s="378">
        <v>23.29</v>
      </c>
      <c r="AL48" s="374">
        <v>23.3</v>
      </c>
      <c r="AM48" s="379">
        <v>23.71</v>
      </c>
      <c r="AN48" s="379">
        <v>27.6</v>
      </c>
      <c r="AO48" s="379">
        <v>24.65</v>
      </c>
      <c r="AP48" s="379">
        <v>25.39</v>
      </c>
      <c r="AQ48" s="379">
        <v>25.01</v>
      </c>
      <c r="AR48" s="379">
        <v>24.06</v>
      </c>
      <c r="AS48" s="379">
        <v>24.4</v>
      </c>
      <c r="AT48" s="244">
        <v>23.26</v>
      </c>
      <c r="AU48" s="380"/>
      <c r="AW48" s="373">
        <f t="shared" si="173"/>
        <v>26.140167999999999</v>
      </c>
      <c r="AX48" s="361" t="s">
        <v>37</v>
      </c>
      <c r="AY48" s="373">
        <f t="shared" si="174"/>
        <v>26.010368</v>
      </c>
      <c r="AZ48" s="373">
        <f t="shared" si="174"/>
        <v>25.527512000000002</v>
      </c>
      <c r="BA48" s="373">
        <f t="shared" si="175"/>
        <v>24.504688000000002</v>
      </c>
      <c r="BB48" s="373">
        <f t="shared" si="175"/>
        <v>25.724807999999999</v>
      </c>
      <c r="BC48" s="373">
        <f t="shared" si="175"/>
        <v>25.039464000000002</v>
      </c>
      <c r="BD48" s="373">
        <f t="shared" si="175"/>
        <v>24.888895999999999</v>
      </c>
      <c r="BE48" s="373">
        <f t="shared" si="175"/>
        <v>24.634488000000001</v>
      </c>
      <c r="BF48" s="373">
        <f t="shared" si="175"/>
        <v>24.437192000000003</v>
      </c>
      <c r="BG48" s="373">
        <f t="shared" si="175"/>
        <v>25.465207999999997</v>
      </c>
      <c r="BH48" s="373">
        <f t="shared" si="175"/>
        <v>25.247143999999999</v>
      </c>
      <c r="BI48" s="373">
        <f t="shared" si="175"/>
        <v>24.857744</v>
      </c>
      <c r="BJ48" s="373">
        <f t="shared" si="175"/>
        <v>25.132919999999999</v>
      </c>
      <c r="BK48" s="373">
        <f t="shared" si="175"/>
        <v>25.065424</v>
      </c>
      <c r="BL48" s="373">
        <f t="shared" si="175"/>
        <v>25.325023999999999</v>
      </c>
      <c r="BM48" s="373">
        <f t="shared" si="175"/>
        <v>24.717559999999999</v>
      </c>
      <c r="BN48" s="373">
        <f t="shared" si="175"/>
        <v>25.325023999999999</v>
      </c>
      <c r="BO48" s="373">
        <f t="shared" si="175"/>
        <v>25.325023999999999</v>
      </c>
      <c r="BP48" s="373">
        <f t="shared" si="175"/>
        <v>25.408096</v>
      </c>
      <c r="BQ48" s="373">
        <f t="shared" si="176"/>
        <v>24.322967999999999</v>
      </c>
      <c r="BR48" s="373">
        <f t="shared" si="176"/>
        <v>25.070616000000001</v>
      </c>
      <c r="BS48" s="373">
        <f t="shared" si="176"/>
        <v>24.208743999999999</v>
      </c>
      <c r="BT48" s="373">
        <f t="shared" si="176"/>
        <v>27.599119999999999</v>
      </c>
      <c r="BU48" s="373"/>
      <c r="BV48" s="373">
        <f t="shared" si="177"/>
        <v>24.805824000000001</v>
      </c>
      <c r="BW48" s="373"/>
      <c r="BX48" s="373"/>
      <c r="BY48" s="373">
        <f t="shared" si="178"/>
        <v>23.896619999999999</v>
      </c>
      <c r="BZ48" s="373">
        <f t="shared" si="178"/>
        <v>23.966913999999999</v>
      </c>
      <c r="CA48" s="373">
        <f t="shared" si="178"/>
        <v>24.710022000000002</v>
      </c>
      <c r="CB48" s="373"/>
      <c r="CC48" s="373">
        <f t="shared" si="179"/>
        <v>24.860652000000002</v>
      </c>
      <c r="CD48" s="373">
        <f t="shared" si="179"/>
        <v>24.880735999999999</v>
      </c>
      <c r="CE48" s="373">
        <f t="shared" si="179"/>
        <v>24.443908999999998</v>
      </c>
      <c r="CF48" s="373">
        <f t="shared" si="179"/>
        <v>24.448930000000001</v>
      </c>
      <c r="CG48" s="373">
        <f t="shared" si="179"/>
        <v>24.654790999999999</v>
      </c>
      <c r="CH48" s="373">
        <f t="shared" si="179"/>
        <v>26.607959999999999</v>
      </c>
      <c r="CI48" s="373">
        <f t="shared" si="179"/>
        <v>25.126764999999999</v>
      </c>
      <c r="CJ48" s="373">
        <f t="shared" si="179"/>
        <v>25.498319000000002</v>
      </c>
      <c r="CK48" s="373">
        <f t="shared" si="179"/>
        <v>25.307521000000001</v>
      </c>
      <c r="CL48" s="373">
        <f t="shared" si="179"/>
        <v>24.830525999999999</v>
      </c>
      <c r="CM48" s="373">
        <f t="shared" si="179"/>
        <v>25.001239999999999</v>
      </c>
      <c r="CN48" s="373">
        <f t="shared" si="179"/>
        <v>24.428846</v>
      </c>
      <c r="CO48" s="373"/>
      <c r="CP48" s="373">
        <v>25.496912808071624</v>
      </c>
      <c r="CQ48" s="373">
        <f t="shared" si="181"/>
        <v>20.397530246457301</v>
      </c>
      <c r="CR48" s="373">
        <f t="shared" si="182"/>
        <v>1.2201916457176365</v>
      </c>
      <c r="CS48" s="373">
        <f t="shared" si="183"/>
        <v>0</v>
      </c>
      <c r="CT48" s="373">
        <f t="shared" si="184"/>
        <v>1.02522874815357</v>
      </c>
      <c r="CU48" s="373"/>
      <c r="CV48" s="373">
        <f t="shared" si="185"/>
        <v>1.0201379357490616</v>
      </c>
      <c r="CW48" s="373">
        <f t="shared" si="186"/>
        <v>1.0012001136042905</v>
      </c>
      <c r="CX48" s="373">
        <f t="shared" si="187"/>
        <v>0.96108451185676447</v>
      </c>
      <c r="CY48" s="373">
        <f t="shared" si="188"/>
        <v>1.0089381484591433</v>
      </c>
      <c r="CZ48" s="373">
        <f t="shared" si="189"/>
        <v>0.9820586589633391</v>
      </c>
      <c r="DA48" s="373">
        <f t="shared" si="190"/>
        <v>0.9761533165741092</v>
      </c>
      <c r="DB48" s="373">
        <f t="shared" si="191"/>
        <v>0.96617532426127284</v>
      </c>
      <c r="DC48" s="373">
        <f t="shared" si="192"/>
        <v>0.95843728940642015</v>
      </c>
      <c r="DD48" s="362">
        <f t="shared" si="193"/>
        <v>0.99875652365012635</v>
      </c>
      <c r="DE48" s="373">
        <f t="shared" si="194"/>
        <v>0.99020395881055234</v>
      </c>
      <c r="DF48" s="373">
        <f t="shared" si="195"/>
        <v>0.97493152159702723</v>
      </c>
      <c r="DG48" s="373">
        <f t="shared" si="196"/>
        <v>0.9857240438945849</v>
      </c>
      <c r="DH48" s="373">
        <f t="shared" si="197"/>
        <v>0.98307682144424069</v>
      </c>
      <c r="DI48" s="373">
        <f t="shared" si="198"/>
        <v>0.99325844625325743</v>
      </c>
      <c r="DJ48" s="373">
        <f t="shared" si="199"/>
        <v>0.96943344420015809</v>
      </c>
      <c r="DK48" s="373">
        <f t="shared" si="200"/>
        <v>0.99325844625325743</v>
      </c>
      <c r="DL48" s="373">
        <f t="shared" si="201"/>
        <v>0.99325844625325743</v>
      </c>
      <c r="DM48" s="373">
        <f t="shared" si="202"/>
        <v>0.99651656619214279</v>
      </c>
      <c r="DN48" s="373">
        <f t="shared" si="203"/>
        <v>0.95395737449045259</v>
      </c>
      <c r="DO48" s="373">
        <f t="shared" si="204"/>
        <v>0.98328045394042107</v>
      </c>
      <c r="DP48" s="373">
        <f t="shared" si="205"/>
        <v>0.94947745957448526</v>
      </c>
      <c r="DQ48" s="373">
        <f t="shared" si="206"/>
        <v>1.0824494795802444</v>
      </c>
      <c r="DR48" s="373"/>
      <c r="DS48" s="373">
        <f t="shared" si="207"/>
        <v>0.97289519663522395</v>
      </c>
      <c r="DT48" s="373"/>
      <c r="DU48" s="373"/>
      <c r="DV48" s="373">
        <f t="shared" si="208"/>
        <v>0.93723582066119726</v>
      </c>
      <c r="DW48" s="373">
        <f t="shared" si="209"/>
        <v>0.93999278188741076</v>
      </c>
      <c r="DX48" s="373">
        <f t="shared" si="210"/>
        <v>0.96913780056452503</v>
      </c>
      <c r="DY48" s="373"/>
      <c r="DZ48" s="373">
        <f t="shared" si="211"/>
        <v>0.97504557462069685</v>
      </c>
      <c r="EA48" s="373">
        <f t="shared" si="212"/>
        <v>0.9758332778281863</v>
      </c>
      <c r="EB48" s="373">
        <f t="shared" si="213"/>
        <v>0.95870073306528802</v>
      </c>
      <c r="EC48" s="373">
        <f t="shared" si="214"/>
        <v>0.95889765886716061</v>
      </c>
      <c r="ED48" s="373">
        <f t="shared" si="215"/>
        <v>0.96697161674392862</v>
      </c>
      <c r="EE48" s="373">
        <f t="shared" si="216"/>
        <v>1.0435757536722896</v>
      </c>
      <c r="EF48" s="373">
        <f t="shared" si="217"/>
        <v>0.98548264211993353</v>
      </c>
      <c r="EG48" s="373">
        <f t="shared" si="218"/>
        <v>1.0000551514584908</v>
      </c>
      <c r="EH48" s="373">
        <f t="shared" si="219"/>
        <v>0.99257197098733985</v>
      </c>
      <c r="EI48" s="373">
        <f t="shared" si="220"/>
        <v>0.97386401980946236</v>
      </c>
      <c r="EJ48" s="373">
        <f t="shared" si="221"/>
        <v>0.98055949707312373</v>
      </c>
      <c r="EK48" s="373">
        <f t="shared" si="222"/>
        <v>0.95810995565967094</v>
      </c>
      <c r="EM48" s="361">
        <v>27.6</v>
      </c>
      <c r="EN48" s="361">
        <v>24.65</v>
      </c>
      <c r="EO48" s="361">
        <v>25.39</v>
      </c>
      <c r="EP48" s="361">
        <v>25.01</v>
      </c>
      <c r="EQ48" s="381">
        <v>24.06</v>
      </c>
      <c r="ER48" s="361">
        <v>24.4</v>
      </c>
      <c r="ES48" s="244">
        <v>23.26</v>
      </c>
      <c r="EW48" s="375">
        <f>AY46-AW46</f>
        <v>0.29594400000000221</v>
      </c>
      <c r="EX48" s="375">
        <f>AZ46-AY46</f>
        <v>0.19729599999999792</v>
      </c>
      <c r="EY48" s="244">
        <f>BA46-AZ46</f>
        <v>8.3435439999999979</v>
      </c>
      <c r="EZ48" s="375">
        <f>BB46-BA46</f>
        <v>-9.5792399999999986</v>
      </c>
      <c r="FA48" s="375">
        <f>BC46-BB46</f>
        <v>0.98648000000000025</v>
      </c>
      <c r="FB48" s="375">
        <f>BD46-BC46</f>
        <v>-2.3935120000000012</v>
      </c>
      <c r="FC48" s="375">
        <f t="shared" ref="FC48:FR57" si="224">BE46-BD46</f>
        <v>0.31671200000000255</v>
      </c>
      <c r="FD48" s="375">
        <f t="shared" si="224"/>
        <v>-0.75283999999999907</v>
      </c>
      <c r="FE48" s="375">
        <f t="shared" si="224"/>
        <v>0.34267200000000031</v>
      </c>
      <c r="FF48" s="375">
        <f t="shared" si="224"/>
        <v>1.8431599999999975</v>
      </c>
      <c r="FG48" s="375">
        <f t="shared" si="224"/>
        <v>7.7880000000000393E-2</v>
      </c>
      <c r="FH48" s="375">
        <f t="shared" si="224"/>
        <v>-0.89302400000000048</v>
      </c>
      <c r="FI48" s="375">
        <f t="shared" si="224"/>
        <v>0.30113599999999963</v>
      </c>
      <c r="FJ48" s="375">
        <f t="shared" si="224"/>
        <v>0.87744800000000112</v>
      </c>
      <c r="FK48" s="375">
        <f t="shared" si="224"/>
        <v>-0.34786400000000128</v>
      </c>
      <c r="FL48" s="375">
        <f t="shared" si="224"/>
        <v>0.47247199999999978</v>
      </c>
      <c r="FM48" s="375">
        <f t="shared" si="224"/>
        <v>1.2824240000000025</v>
      </c>
      <c r="FN48" s="375">
        <f t="shared" si="224"/>
        <v>-1.9469999999999992</v>
      </c>
      <c r="FO48" s="375">
        <f t="shared" si="224"/>
        <v>-0.50362400000000207</v>
      </c>
      <c r="FP48" s="375">
        <f t="shared" si="224"/>
        <v>0.71130399999999838</v>
      </c>
      <c r="FQ48" s="375">
        <f t="shared" si="224"/>
        <v>-1.2408879999999982</v>
      </c>
      <c r="FR48" s="375">
        <f t="shared" si="224"/>
        <v>7.0040079999999989</v>
      </c>
      <c r="FS48" s="375">
        <f t="shared" ref="FS48:GH57" si="225">BU46-BT46</f>
        <v>-27.599119999999999</v>
      </c>
      <c r="FT48" s="375">
        <f t="shared" si="225"/>
        <v>20.750872000000001</v>
      </c>
      <c r="FU48" s="375">
        <f t="shared" si="225"/>
        <v>-20.750872000000001</v>
      </c>
      <c r="FV48" s="375">
        <f t="shared" si="225"/>
        <v>0</v>
      </c>
      <c r="FW48" s="375">
        <f t="shared" si="225"/>
        <v>19.618728000000001</v>
      </c>
      <c r="FX48" s="375">
        <f t="shared" si="225"/>
        <v>1.9933370000000004</v>
      </c>
      <c r="FY48" s="375">
        <f t="shared" si="225"/>
        <v>0.26611299999999716</v>
      </c>
      <c r="FZ48" s="375">
        <f t="shared" si="225"/>
        <v>-21.878177999999998</v>
      </c>
      <c r="GA48" s="375">
        <f t="shared" si="225"/>
        <v>19.523329</v>
      </c>
      <c r="GB48" s="375">
        <f t="shared" si="225"/>
        <v>0.18075599999999881</v>
      </c>
      <c r="GC48" s="375">
        <f t="shared" si="225"/>
        <v>-0.5372470000000007</v>
      </c>
      <c r="GD48" s="375">
        <f t="shared" si="225"/>
        <v>1.4058800000000033</v>
      </c>
      <c r="GE48" s="375">
        <f t="shared" si="225"/>
        <v>-1.330565</v>
      </c>
      <c r="GF48" s="375">
        <f t="shared" si="225"/>
        <v>9.1884299999999968</v>
      </c>
      <c r="GG48" s="375">
        <f t="shared" si="225"/>
        <v>-3.8511069999999989</v>
      </c>
      <c r="GH48" s="375">
        <f t="shared" si="225"/>
        <v>-2.4653109999999998</v>
      </c>
      <c r="GI48" s="375">
        <f t="shared" ref="GI48:GL57" si="226">CK46-CJ46</f>
        <v>-1.7171820000000011</v>
      </c>
      <c r="GJ48" s="375">
        <f>CL46-CK46</f>
        <v>1.3556700000000035</v>
      </c>
      <c r="GK48" s="375">
        <f>CM46-CL46</f>
        <v>-0.71298200000000378</v>
      </c>
      <c r="GL48" s="375">
        <f>CN46-CM46</f>
        <v>0.87867500000000121</v>
      </c>
    </row>
    <row r="49" spans="1:194">
      <c r="A49" s="361" t="s">
        <v>117</v>
      </c>
      <c r="C49" s="361">
        <v>28.56</v>
      </c>
      <c r="D49" s="361" t="s">
        <v>38</v>
      </c>
      <c r="E49" s="361">
        <v>27.34</v>
      </c>
      <c r="F49" s="361">
        <v>25.72</v>
      </c>
      <c r="G49" s="361">
        <v>24.11</v>
      </c>
      <c r="H49" s="361">
        <v>26.84</v>
      </c>
      <c r="I49" s="361">
        <v>24.56</v>
      </c>
      <c r="J49" s="361">
        <v>26.08</v>
      </c>
      <c r="K49" s="361">
        <v>26</v>
      </c>
      <c r="L49" s="361">
        <v>24.86</v>
      </c>
      <c r="M49" s="361">
        <v>26.43</v>
      </c>
      <c r="N49" s="361">
        <v>25.9</v>
      </c>
      <c r="O49" s="361">
        <v>25.95</v>
      </c>
      <c r="P49" s="361">
        <v>23.57</v>
      </c>
      <c r="Q49" s="361">
        <v>24.22</v>
      </c>
      <c r="R49" s="361">
        <v>26.31</v>
      </c>
      <c r="S49" s="361">
        <v>23.98</v>
      </c>
      <c r="T49" s="361">
        <v>25.95</v>
      </c>
      <c r="U49" s="361">
        <v>26.34</v>
      </c>
      <c r="V49" s="372">
        <v>25.5</v>
      </c>
      <c r="W49" s="361">
        <v>25.34</v>
      </c>
      <c r="X49" s="361">
        <v>26.12</v>
      </c>
      <c r="Y49" s="361">
        <v>23.92</v>
      </c>
      <c r="Z49" s="372"/>
      <c r="AA49" s="372"/>
      <c r="AB49" s="361">
        <v>25.98</v>
      </c>
      <c r="AC49" s="372"/>
      <c r="AD49" s="372"/>
      <c r="AE49" s="361">
        <v>23.75</v>
      </c>
      <c r="AF49" s="361">
        <v>24.97</v>
      </c>
      <c r="AG49" s="361">
        <v>24.75</v>
      </c>
      <c r="AH49" s="372"/>
      <c r="AI49" s="361">
        <v>24.51</v>
      </c>
      <c r="AJ49" s="361">
        <v>24.62</v>
      </c>
      <c r="AK49" s="378">
        <v>24.21</v>
      </c>
      <c r="AL49" s="374">
        <v>24.91</v>
      </c>
      <c r="AM49" s="379">
        <v>24.22</v>
      </c>
      <c r="AN49" s="379">
        <v>26.62</v>
      </c>
      <c r="AO49" s="379">
        <v>25.59</v>
      </c>
      <c r="AP49" s="379">
        <v>24.62</v>
      </c>
      <c r="AQ49" s="379">
        <v>25</v>
      </c>
      <c r="AR49" s="379">
        <v>24.77</v>
      </c>
      <c r="AS49" s="379">
        <v>24.99</v>
      </c>
      <c r="AT49" s="244">
        <v>24.06</v>
      </c>
      <c r="AU49" s="380"/>
      <c r="AW49" s="373">
        <f t="shared" si="173"/>
        <v>27.578351999999999</v>
      </c>
      <c r="AX49" s="361" t="s">
        <v>38</v>
      </c>
      <c r="AY49" s="373">
        <f t="shared" si="174"/>
        <v>26.944927999999997</v>
      </c>
      <c r="AZ49" s="373">
        <f t="shared" si="174"/>
        <v>26.103823999999999</v>
      </c>
      <c r="BA49" s="373">
        <f t="shared" si="175"/>
        <v>25.267911999999999</v>
      </c>
      <c r="BB49" s="373">
        <f t="shared" si="175"/>
        <v>26.685327999999998</v>
      </c>
      <c r="BC49" s="373">
        <f t="shared" si="175"/>
        <v>25.501551999999997</v>
      </c>
      <c r="BD49" s="373">
        <f t="shared" si="175"/>
        <v>26.290735999999999</v>
      </c>
      <c r="BE49" s="373">
        <f t="shared" si="175"/>
        <v>26.249200000000002</v>
      </c>
      <c r="BF49" s="373">
        <f t="shared" si="175"/>
        <v>25.657311999999997</v>
      </c>
      <c r="BG49" s="373">
        <f t="shared" si="175"/>
        <v>26.472456000000001</v>
      </c>
      <c r="BH49" s="373">
        <f t="shared" si="175"/>
        <v>26.197279999999999</v>
      </c>
      <c r="BI49" s="373">
        <f t="shared" si="175"/>
        <v>26.223239999999997</v>
      </c>
      <c r="BJ49" s="373">
        <f t="shared" si="175"/>
        <v>24.987544</v>
      </c>
      <c r="BK49" s="373">
        <f t="shared" si="175"/>
        <v>25.325023999999999</v>
      </c>
      <c r="BL49" s="373">
        <f t="shared" si="175"/>
        <v>26.410152</v>
      </c>
      <c r="BM49" s="373">
        <f t="shared" si="175"/>
        <v>25.200416000000001</v>
      </c>
      <c r="BN49" s="373">
        <f t="shared" si="175"/>
        <v>26.223239999999997</v>
      </c>
      <c r="BO49" s="373">
        <f t="shared" si="175"/>
        <v>26.425727999999999</v>
      </c>
      <c r="BP49" s="373">
        <f t="shared" si="175"/>
        <v>25.989599999999999</v>
      </c>
      <c r="BQ49" s="373">
        <f t="shared" si="176"/>
        <v>25.906528000000002</v>
      </c>
      <c r="BR49" s="373">
        <f t="shared" si="176"/>
        <v>26.311503999999999</v>
      </c>
      <c r="BS49" s="373">
        <f t="shared" si="176"/>
        <v>25.169263999999998</v>
      </c>
      <c r="BT49" s="373">
        <f t="shared" si="176"/>
        <v>12.75</v>
      </c>
      <c r="BU49" s="373"/>
      <c r="BV49" s="373">
        <f t="shared" si="177"/>
        <v>26.238816</v>
      </c>
      <c r="BW49" s="373"/>
      <c r="BX49" s="373"/>
      <c r="BY49" s="373">
        <f t="shared" si="178"/>
        <v>24.674875</v>
      </c>
      <c r="BZ49" s="373">
        <f t="shared" si="178"/>
        <v>25.287436999999997</v>
      </c>
      <c r="CA49" s="373">
        <f t="shared" si="178"/>
        <v>25.176974999999999</v>
      </c>
      <c r="CB49" s="373"/>
      <c r="CC49" s="373">
        <f t="shared" si="179"/>
        <v>25.056471000000002</v>
      </c>
      <c r="CD49" s="373">
        <f t="shared" si="179"/>
        <v>25.111702000000001</v>
      </c>
      <c r="CE49" s="373">
        <f t="shared" si="179"/>
        <v>24.905841000000002</v>
      </c>
      <c r="CF49" s="373">
        <f t="shared" si="179"/>
        <v>25.257311000000001</v>
      </c>
      <c r="CG49" s="373">
        <f t="shared" si="179"/>
        <v>24.910862000000002</v>
      </c>
      <c r="CH49" s="373">
        <f t="shared" si="179"/>
        <v>26.115901999999998</v>
      </c>
      <c r="CI49" s="373">
        <f t="shared" si="179"/>
        <v>25.598739000000002</v>
      </c>
      <c r="CJ49" s="373">
        <f t="shared" si="179"/>
        <v>25.111702000000001</v>
      </c>
      <c r="CK49" s="373">
        <f t="shared" si="179"/>
        <v>25.302500000000002</v>
      </c>
      <c r="CL49" s="373">
        <f t="shared" si="179"/>
        <v>25.187016999999997</v>
      </c>
      <c r="CM49" s="373">
        <f t="shared" si="179"/>
        <v>25.297478999999999</v>
      </c>
      <c r="CN49" s="373">
        <f t="shared" si="179"/>
        <v>24.830525999999999</v>
      </c>
      <c r="CO49" s="373"/>
      <c r="CP49" s="373">
        <v>28.41522335196932</v>
      </c>
      <c r="CQ49" s="373">
        <f t="shared" si="181"/>
        <v>22.732178681575459</v>
      </c>
      <c r="CR49" s="373">
        <f t="shared" si="182"/>
        <v>1.1565427303854852</v>
      </c>
      <c r="CS49" s="373">
        <f t="shared" si="183"/>
        <v>0</v>
      </c>
      <c r="CT49" s="373">
        <f t="shared" si="184"/>
        <v>0.97054848587310782</v>
      </c>
      <c r="CU49" s="373"/>
      <c r="CV49" s="373">
        <f t="shared" si="185"/>
        <v>0.9482567730065925</v>
      </c>
      <c r="CW49" s="373">
        <f t="shared" si="186"/>
        <v>0.91865630182318703</v>
      </c>
      <c r="CX49" s="373">
        <f t="shared" si="187"/>
        <v>0.88923854959770365</v>
      </c>
      <c r="CY49" s="373">
        <f t="shared" si="188"/>
        <v>0.93912082511047967</v>
      </c>
      <c r="CZ49" s="373">
        <f t="shared" si="189"/>
        <v>0.8974609027042052</v>
      </c>
      <c r="DA49" s="373">
        <f t="shared" si="190"/>
        <v>0.92523418430838822</v>
      </c>
      <c r="DB49" s="373">
        <f t="shared" si="191"/>
        <v>0.9237724326450103</v>
      </c>
      <c r="DC49" s="373">
        <f t="shared" si="192"/>
        <v>0.9029424714418729</v>
      </c>
      <c r="DD49" s="362">
        <f t="shared" si="193"/>
        <v>0.93162934783566731</v>
      </c>
      <c r="DE49" s="373">
        <f t="shared" si="194"/>
        <v>0.92194524306578762</v>
      </c>
      <c r="DF49" s="373">
        <f t="shared" si="195"/>
        <v>0.92285883785539879</v>
      </c>
      <c r="DG49" s="373">
        <f t="shared" si="196"/>
        <v>0.87937172586990187</v>
      </c>
      <c r="DH49" s="373">
        <f t="shared" si="197"/>
        <v>0.89124845813484854</v>
      </c>
      <c r="DI49" s="373">
        <f t="shared" si="198"/>
        <v>0.9294367203406001</v>
      </c>
      <c r="DJ49" s="373">
        <f t="shared" si="199"/>
        <v>0.88686320314471445</v>
      </c>
      <c r="DK49" s="373">
        <f t="shared" si="200"/>
        <v>0.92285883785539879</v>
      </c>
      <c r="DL49" s="373">
        <f t="shared" si="201"/>
        <v>0.92998487721436685</v>
      </c>
      <c r="DM49" s="373">
        <f t="shared" si="202"/>
        <v>0.91463648474889736</v>
      </c>
      <c r="DN49" s="373">
        <f t="shared" si="203"/>
        <v>0.9117129814221413</v>
      </c>
      <c r="DO49" s="373">
        <f t="shared" si="204"/>
        <v>0.92596506014007729</v>
      </c>
      <c r="DP49" s="373">
        <f t="shared" si="205"/>
        <v>0.88576688939718085</v>
      </c>
      <c r="DQ49" s="373">
        <f t="shared" si="206"/>
        <v>0.44870314204714351</v>
      </c>
      <c r="DR49" s="373"/>
      <c r="DS49" s="373">
        <f t="shared" si="207"/>
        <v>0.92340699472916565</v>
      </c>
      <c r="DT49" s="373"/>
      <c r="DU49" s="373"/>
      <c r="DV49" s="373">
        <f t="shared" si="208"/>
        <v>0.86836815232317732</v>
      </c>
      <c r="DW49" s="373">
        <f t="shared" si="209"/>
        <v>0.88992568127209348</v>
      </c>
      <c r="DX49" s="373">
        <f t="shared" si="210"/>
        <v>0.88603825801901026</v>
      </c>
      <c r="DY49" s="373"/>
      <c r="DZ49" s="373">
        <f t="shared" si="211"/>
        <v>0.88179743265201049</v>
      </c>
      <c r="EA49" s="373">
        <f t="shared" si="212"/>
        <v>0.8837411442785521</v>
      </c>
      <c r="EB49" s="373">
        <f t="shared" si="213"/>
        <v>0.87649640094326053</v>
      </c>
      <c r="EC49" s="373">
        <f t="shared" si="214"/>
        <v>0.88886547493034362</v>
      </c>
      <c r="ED49" s="373">
        <f t="shared" si="215"/>
        <v>0.87667310200021886</v>
      </c>
      <c r="EE49" s="373">
        <f t="shared" si="216"/>
        <v>0.91908135567021798</v>
      </c>
      <c r="EF49" s="373">
        <f t="shared" si="217"/>
        <v>0.90088114680351006</v>
      </c>
      <c r="EG49" s="373">
        <f t="shared" si="218"/>
        <v>0.8837411442785521</v>
      </c>
      <c r="EH49" s="373">
        <f t="shared" si="219"/>
        <v>0.89045578444296869</v>
      </c>
      <c r="EI49" s="373">
        <f t="shared" si="220"/>
        <v>0.88639166013292692</v>
      </c>
      <c r="EJ49" s="373">
        <f t="shared" si="221"/>
        <v>0.89027908338601025</v>
      </c>
      <c r="EK49" s="373">
        <f t="shared" si="222"/>
        <v>0.8738458850888855</v>
      </c>
      <c r="EM49" s="361">
        <v>26.62</v>
      </c>
      <c r="EN49" s="361">
        <v>25.59</v>
      </c>
      <c r="EO49" s="361">
        <v>24.62</v>
      </c>
      <c r="EP49" s="361">
        <v>25</v>
      </c>
      <c r="EQ49" s="381">
        <v>24.77</v>
      </c>
      <c r="ER49" s="361">
        <v>24.99</v>
      </c>
      <c r="ES49" s="244">
        <v>24.06</v>
      </c>
      <c r="EW49" s="375">
        <f t="shared" ref="EW49:EW56" si="227">AY47-AW47</f>
        <v>-0.83591200000000043</v>
      </c>
      <c r="EX49" s="375">
        <f t="shared" ref="EX49:FB57" si="228">AZ47-AY47</f>
        <v>0.69053599999999804</v>
      </c>
      <c r="EY49" s="244">
        <f t="shared" si="228"/>
        <v>-0.3063280000000006</v>
      </c>
      <c r="EZ49" s="375">
        <f t="shared" si="228"/>
        <v>-0.99167199999999767</v>
      </c>
      <c r="FA49" s="375">
        <f t="shared" si="228"/>
        <v>-0.59708000000000183</v>
      </c>
      <c r="FB49" s="375">
        <f t="shared" si="228"/>
        <v>0.24402399999999957</v>
      </c>
      <c r="FC49" s="375">
        <f t="shared" si="224"/>
        <v>0.25440800000000152</v>
      </c>
      <c r="FD49" s="375">
        <f t="shared" si="224"/>
        <v>-0.83591200000000399</v>
      </c>
      <c r="FE49" s="375">
        <f t="shared" si="224"/>
        <v>1.2045440000000021</v>
      </c>
      <c r="FF49" s="375">
        <f t="shared" si="224"/>
        <v>5.1920000000009736E-3</v>
      </c>
      <c r="FG49" s="375">
        <f t="shared" si="224"/>
        <v>-0.71649599999999936</v>
      </c>
      <c r="FH49" s="375">
        <f t="shared" si="224"/>
        <v>0.18171999999999855</v>
      </c>
      <c r="FI49" s="375">
        <f t="shared" si="224"/>
        <v>-1.0539759999999987</v>
      </c>
      <c r="FJ49" s="375">
        <f t="shared" si="224"/>
        <v>1.4485679999999981</v>
      </c>
      <c r="FK49" s="375">
        <f t="shared" si="224"/>
        <v>-0.62303999999999604</v>
      </c>
      <c r="FL49" s="375">
        <f t="shared" si="224"/>
        <v>0.60227199999999925</v>
      </c>
      <c r="FM49" s="375">
        <f t="shared" si="224"/>
        <v>0.41016799999999876</v>
      </c>
      <c r="FN49" s="375">
        <f t="shared" si="224"/>
        <v>-0.17133600000000015</v>
      </c>
      <c r="FO49" s="375">
        <f t="shared" si="224"/>
        <v>-1.5004880000000007</v>
      </c>
      <c r="FP49" s="375">
        <f t="shared" si="224"/>
        <v>1.017631999999999</v>
      </c>
      <c r="FQ49" s="375">
        <f t="shared" si="224"/>
        <v>-1.3654960000000003</v>
      </c>
      <c r="FR49" s="375">
        <f t="shared" si="224"/>
        <v>4.766256000000002</v>
      </c>
      <c r="FS49" s="375">
        <f t="shared" si="225"/>
        <v>-27.5472</v>
      </c>
      <c r="FT49" s="375">
        <f t="shared" si="225"/>
        <v>24.245088000000003</v>
      </c>
      <c r="FU49" s="375">
        <f t="shared" si="225"/>
        <v>-24.245088000000003</v>
      </c>
      <c r="FV49" s="375">
        <f t="shared" si="225"/>
        <v>0</v>
      </c>
      <c r="FW49" s="375">
        <f t="shared" si="225"/>
        <v>22.962713999999998</v>
      </c>
      <c r="FX49" s="375">
        <f t="shared" si="225"/>
        <v>0.6226040000000026</v>
      </c>
      <c r="FY49" s="375">
        <f t="shared" si="225"/>
        <v>9.5399000000000456E-2</v>
      </c>
      <c r="FZ49" s="375">
        <f t="shared" si="225"/>
        <v>-23.680717000000001</v>
      </c>
      <c r="GA49" s="375">
        <f t="shared" si="225"/>
        <v>23.274016</v>
      </c>
      <c r="GB49" s="375">
        <f t="shared" si="225"/>
        <v>-2.0084000000000657E-2</v>
      </c>
      <c r="GC49" s="375">
        <f t="shared" si="225"/>
        <v>-0.60251999999999839</v>
      </c>
      <c r="GD49" s="375">
        <f t="shared" si="225"/>
        <v>2.5104999999999933E-2</v>
      </c>
      <c r="GE49" s="375">
        <f t="shared" si="225"/>
        <v>-0.28619700000000137</v>
      </c>
      <c r="GF49" s="375">
        <f t="shared" si="225"/>
        <v>5.2268609999999995</v>
      </c>
      <c r="GG49" s="375">
        <f t="shared" si="225"/>
        <v>-3.037704999999999</v>
      </c>
      <c r="GH49" s="375">
        <f t="shared" si="225"/>
        <v>0.65775100000000108</v>
      </c>
      <c r="GI49" s="375">
        <f t="shared" si="226"/>
        <v>-0.27615499999999926</v>
      </c>
      <c r="GJ49" s="375">
        <f t="shared" si="226"/>
        <v>-0.2359870000000015</v>
      </c>
      <c r="GK49" s="375">
        <f t="shared" si="226"/>
        <v>-0.49205800000000011</v>
      </c>
      <c r="GL49" s="375">
        <f t="shared" si="226"/>
        <v>-0.72804500000000161</v>
      </c>
    </row>
    <row r="50" spans="1:194">
      <c r="A50" s="361" t="s">
        <v>118</v>
      </c>
      <c r="C50" s="361">
        <v>30.66</v>
      </c>
      <c r="D50" s="361" t="s">
        <v>39</v>
      </c>
      <c r="E50" s="361">
        <v>28.87</v>
      </c>
      <c r="F50" s="361">
        <v>28.05</v>
      </c>
      <c r="G50" s="361">
        <v>25.43</v>
      </c>
      <c r="H50" s="361">
        <v>27.81</v>
      </c>
      <c r="I50" s="361">
        <v>27.77</v>
      </c>
      <c r="J50" s="361">
        <v>28.98</v>
      </c>
      <c r="K50" s="361">
        <v>27.96</v>
      </c>
      <c r="L50" s="361">
        <v>27.33</v>
      </c>
      <c r="M50" s="361">
        <v>29.05</v>
      </c>
      <c r="N50" s="361">
        <v>28.16</v>
      </c>
      <c r="O50" s="361">
        <v>27.06</v>
      </c>
      <c r="P50" s="361">
        <v>25.32</v>
      </c>
      <c r="Q50" s="361">
        <v>26.41</v>
      </c>
      <c r="R50" s="361">
        <v>28.01</v>
      </c>
      <c r="S50" s="361">
        <v>26.29</v>
      </c>
      <c r="T50" s="361">
        <v>27.64</v>
      </c>
      <c r="U50" s="361">
        <v>28.2</v>
      </c>
      <c r="V50" s="372">
        <v>27.33</v>
      </c>
      <c r="W50" s="361">
        <v>27.1</v>
      </c>
      <c r="X50" s="361">
        <v>28.57</v>
      </c>
      <c r="Y50" s="361">
        <v>26.2</v>
      </c>
      <c r="Z50" s="372"/>
      <c r="AA50" s="372"/>
      <c r="AB50" s="361">
        <v>28.6</v>
      </c>
      <c r="AC50" s="372"/>
      <c r="AD50" s="372"/>
      <c r="AE50" s="361">
        <v>25.6</v>
      </c>
      <c r="AF50" s="361">
        <v>26.46</v>
      </c>
      <c r="AG50" s="361">
        <v>26.53</v>
      </c>
      <c r="AH50" s="372"/>
      <c r="AI50" s="361">
        <v>27.6</v>
      </c>
      <c r="AJ50" s="361">
        <v>27.41</v>
      </c>
      <c r="AK50" s="378">
        <v>26.67</v>
      </c>
      <c r="AL50" s="374">
        <v>27.38</v>
      </c>
      <c r="AM50" s="379">
        <v>26.11</v>
      </c>
      <c r="AN50" s="379">
        <v>27.17</v>
      </c>
      <c r="AO50" s="379">
        <v>26.85</v>
      </c>
      <c r="AP50" s="379">
        <v>27.39</v>
      </c>
      <c r="AQ50" s="379">
        <v>25.99</v>
      </c>
      <c r="AR50" s="379">
        <v>25.29</v>
      </c>
      <c r="AS50" s="379">
        <v>25.61</v>
      </c>
      <c r="AT50" s="244">
        <v>24.77</v>
      </c>
      <c r="AU50" s="380"/>
      <c r="AW50" s="373">
        <f t="shared" si="173"/>
        <v>28.668672000000001</v>
      </c>
      <c r="AX50" s="361" t="s">
        <v>39</v>
      </c>
      <c r="AY50" s="373">
        <f t="shared" si="174"/>
        <v>27.739304000000001</v>
      </c>
      <c r="AZ50" s="373">
        <f t="shared" si="174"/>
        <v>27.313560000000003</v>
      </c>
      <c r="BA50" s="373">
        <f t="shared" si="175"/>
        <v>25.953256</v>
      </c>
      <c r="BB50" s="373">
        <f t="shared" si="175"/>
        <v>27.188952</v>
      </c>
      <c r="BC50" s="373">
        <f t="shared" si="175"/>
        <v>27.168184</v>
      </c>
      <c r="BD50" s="373">
        <f t="shared" si="175"/>
        <v>27.796416000000001</v>
      </c>
      <c r="BE50" s="373">
        <f t="shared" si="175"/>
        <v>27.266832000000001</v>
      </c>
      <c r="BF50" s="373">
        <f t="shared" si="175"/>
        <v>26.939735999999996</v>
      </c>
      <c r="BG50" s="373">
        <f t="shared" si="175"/>
        <v>27.83276</v>
      </c>
      <c r="BH50" s="373">
        <f t="shared" si="175"/>
        <v>27.370671999999999</v>
      </c>
      <c r="BI50" s="373">
        <f t="shared" si="175"/>
        <v>26.799551999999998</v>
      </c>
      <c r="BJ50" s="373">
        <f t="shared" si="175"/>
        <v>25.896144</v>
      </c>
      <c r="BK50" s="373">
        <f t="shared" si="175"/>
        <v>26.462071999999999</v>
      </c>
      <c r="BL50" s="373">
        <f t="shared" si="175"/>
        <v>27.292791999999999</v>
      </c>
      <c r="BM50" s="373">
        <f t="shared" si="175"/>
        <v>26.399768000000002</v>
      </c>
      <c r="BN50" s="373">
        <f t="shared" si="175"/>
        <v>27.100687999999998</v>
      </c>
      <c r="BO50" s="373">
        <f t="shared" si="175"/>
        <v>27.391439999999999</v>
      </c>
      <c r="BP50" s="373">
        <f t="shared" si="175"/>
        <v>26.939735999999996</v>
      </c>
      <c r="BQ50" s="373">
        <f t="shared" si="176"/>
        <v>26.820320000000002</v>
      </c>
      <c r="BR50" s="373">
        <f t="shared" si="176"/>
        <v>27.583544</v>
      </c>
      <c r="BS50" s="373">
        <f t="shared" si="176"/>
        <v>26.35304</v>
      </c>
      <c r="BT50" s="373">
        <f t="shared" si="176"/>
        <v>12.75</v>
      </c>
      <c r="BU50" s="373"/>
      <c r="BV50" s="373">
        <f t="shared" si="177"/>
        <v>27.599119999999999</v>
      </c>
      <c r="BW50" s="373"/>
      <c r="BX50" s="373"/>
      <c r="BY50" s="373">
        <f t="shared" si="178"/>
        <v>25.603760000000001</v>
      </c>
      <c r="BZ50" s="373">
        <f t="shared" si="178"/>
        <v>26.035565999999999</v>
      </c>
      <c r="CA50" s="373">
        <f t="shared" si="178"/>
        <v>26.070712999999998</v>
      </c>
      <c r="CB50" s="373"/>
      <c r="CC50" s="373">
        <f t="shared" si="179"/>
        <v>26.607959999999999</v>
      </c>
      <c r="CD50" s="373">
        <f t="shared" si="179"/>
        <v>26.512560999999998</v>
      </c>
      <c r="CE50" s="373">
        <f t="shared" si="179"/>
        <v>26.141007000000002</v>
      </c>
      <c r="CF50" s="373">
        <f t="shared" si="179"/>
        <v>26.497498</v>
      </c>
      <c r="CG50" s="373">
        <f t="shared" si="179"/>
        <v>25.859831</v>
      </c>
      <c r="CH50" s="373">
        <f t="shared" si="179"/>
        <v>26.392057000000001</v>
      </c>
      <c r="CI50" s="373">
        <f t="shared" si="179"/>
        <v>26.231385000000003</v>
      </c>
      <c r="CJ50" s="373">
        <f t="shared" si="179"/>
        <v>26.502518999999999</v>
      </c>
      <c r="CK50" s="373">
        <f t="shared" si="179"/>
        <v>25.799579000000001</v>
      </c>
      <c r="CL50" s="373">
        <f t="shared" si="179"/>
        <v>25.448108999999999</v>
      </c>
      <c r="CM50" s="373">
        <f t="shared" si="179"/>
        <v>25.608781</v>
      </c>
      <c r="CN50" s="373">
        <f t="shared" si="179"/>
        <v>25.187016999999997</v>
      </c>
      <c r="CO50" s="373"/>
      <c r="CP50" s="373">
        <v>28.890451425292252</v>
      </c>
      <c r="CQ50" s="373">
        <f t="shared" si="181"/>
        <v>23.112361140233801</v>
      </c>
      <c r="CR50" s="373">
        <f t="shared" si="182"/>
        <v>1.2026644889869014</v>
      </c>
      <c r="CS50" s="373">
        <f t="shared" si="183"/>
        <v>0</v>
      </c>
      <c r="CT50" s="373">
        <f t="shared" si="184"/>
        <v>0.99232343510222576</v>
      </c>
      <c r="CU50" s="373"/>
      <c r="CV50" s="373">
        <f t="shared" si="185"/>
        <v>0.96015474426666536</v>
      </c>
      <c r="CW50" s="373">
        <f t="shared" si="186"/>
        <v>0.94541824902355964</v>
      </c>
      <c r="CX50" s="373">
        <f t="shared" si="187"/>
        <v>0.89833334958827005</v>
      </c>
      <c r="CY50" s="373">
        <f t="shared" si="188"/>
        <v>0.9411051284646017</v>
      </c>
      <c r="CZ50" s="373">
        <f t="shared" si="189"/>
        <v>0.94038627503810879</v>
      </c>
      <c r="DA50" s="373">
        <f t="shared" si="190"/>
        <v>0.96213159118952107</v>
      </c>
      <c r="DB50" s="373">
        <f t="shared" si="191"/>
        <v>0.94380082881395033</v>
      </c>
      <c r="DC50" s="373">
        <f t="shared" si="192"/>
        <v>0.93247888734668594</v>
      </c>
      <c r="DD50" s="362">
        <f t="shared" si="193"/>
        <v>0.96338958468588376</v>
      </c>
      <c r="DE50" s="373">
        <f t="shared" si="194"/>
        <v>0.94739509594641513</v>
      </c>
      <c r="DF50" s="373">
        <f t="shared" si="195"/>
        <v>0.92762662671785845</v>
      </c>
      <c r="DG50" s="373">
        <f t="shared" si="196"/>
        <v>0.89635650266541445</v>
      </c>
      <c r="DH50" s="373">
        <f t="shared" si="197"/>
        <v>0.91594525853734776</v>
      </c>
      <c r="DI50" s="373">
        <f t="shared" si="198"/>
        <v>0.9446993955970665</v>
      </c>
      <c r="DJ50" s="373">
        <f t="shared" si="199"/>
        <v>0.91378869825786901</v>
      </c>
      <c r="DK50" s="373">
        <f t="shared" si="200"/>
        <v>0.93805000140200656</v>
      </c>
      <c r="DL50" s="373">
        <f t="shared" si="201"/>
        <v>0.94811394937290816</v>
      </c>
      <c r="DM50" s="373">
        <f t="shared" si="202"/>
        <v>0.93247888734668594</v>
      </c>
      <c r="DN50" s="373">
        <f t="shared" si="203"/>
        <v>0.92834548014435159</v>
      </c>
      <c r="DO50" s="373">
        <f t="shared" si="204"/>
        <v>0.9547633435679681</v>
      </c>
      <c r="DP50" s="373">
        <f t="shared" si="205"/>
        <v>0.9121712780482597</v>
      </c>
      <c r="DQ50" s="373">
        <f t="shared" si="206"/>
        <v>0.44132228369536536</v>
      </c>
      <c r="DR50" s="373"/>
      <c r="DS50" s="373">
        <f t="shared" si="207"/>
        <v>0.95530248363783776</v>
      </c>
      <c r="DT50" s="373"/>
      <c r="DU50" s="373"/>
      <c r="DV50" s="373">
        <f t="shared" si="208"/>
        <v>0.88623606544219991</v>
      </c>
      <c r="DW50" s="373">
        <f t="shared" si="209"/>
        <v>0.9011823877977575</v>
      </c>
      <c r="DX50" s="373">
        <f t="shared" si="210"/>
        <v>0.9023989489197215</v>
      </c>
      <c r="DY50" s="373"/>
      <c r="DZ50" s="373">
        <f t="shared" si="211"/>
        <v>0.9209949546411712</v>
      </c>
      <c r="EA50" s="373">
        <f t="shared" si="212"/>
        <v>0.91769286016726892</v>
      </c>
      <c r="EB50" s="373">
        <f t="shared" si="213"/>
        <v>0.90483207116364961</v>
      </c>
      <c r="EC50" s="373">
        <f t="shared" si="214"/>
        <v>0.91717147682928446</v>
      </c>
      <c r="ED50" s="373">
        <f t="shared" si="215"/>
        <v>0.89509958218793761</v>
      </c>
      <c r="EE50" s="373">
        <f t="shared" si="216"/>
        <v>0.91352179346339246</v>
      </c>
      <c r="EF50" s="373">
        <f t="shared" si="217"/>
        <v>0.90796037119155715</v>
      </c>
      <c r="EG50" s="373">
        <f t="shared" si="218"/>
        <v>0.91734527127527932</v>
      </c>
      <c r="EH50" s="373">
        <f t="shared" si="219"/>
        <v>0.89301404883599933</v>
      </c>
      <c r="EI50" s="373">
        <f t="shared" si="220"/>
        <v>0.88084843761635923</v>
      </c>
      <c r="EJ50" s="373">
        <f t="shared" si="221"/>
        <v>0.88640985988819476</v>
      </c>
      <c r="EK50" s="373">
        <f>CN50/CP50</f>
        <v>0.87181112642462666</v>
      </c>
      <c r="EM50" s="361">
        <v>27.17</v>
      </c>
      <c r="EN50" s="361">
        <v>26.85</v>
      </c>
      <c r="EO50" s="361">
        <v>27.39</v>
      </c>
      <c r="EP50" s="361">
        <v>25.99</v>
      </c>
      <c r="EQ50" s="381">
        <v>25.29</v>
      </c>
      <c r="ER50" s="361">
        <v>25.61</v>
      </c>
      <c r="ES50" s="244">
        <v>24.77</v>
      </c>
      <c r="EW50" s="375">
        <f t="shared" si="227"/>
        <v>-0.12979999999999947</v>
      </c>
      <c r="EX50" s="375">
        <f t="shared" si="228"/>
        <v>-0.48285599999999818</v>
      </c>
      <c r="EY50" s="244">
        <f t="shared" si="228"/>
        <v>-1.022824</v>
      </c>
      <c r="EZ50" s="375">
        <f t="shared" si="228"/>
        <v>1.2201199999999979</v>
      </c>
      <c r="FA50" s="375">
        <f t="shared" si="228"/>
        <v>-0.68534399999999707</v>
      </c>
      <c r="FB50" s="375">
        <f t="shared" si="228"/>
        <v>-0.15056800000000337</v>
      </c>
      <c r="FC50" s="375">
        <f t="shared" si="224"/>
        <v>-0.25440799999999797</v>
      </c>
      <c r="FD50" s="375">
        <f t="shared" si="224"/>
        <v>-0.19729599999999792</v>
      </c>
      <c r="FE50" s="375">
        <f t="shared" si="224"/>
        <v>1.0280159999999938</v>
      </c>
      <c r="FF50" s="375">
        <f t="shared" si="224"/>
        <v>-0.21806399999999826</v>
      </c>
      <c r="FG50" s="375">
        <f t="shared" si="224"/>
        <v>-0.38939999999999841</v>
      </c>
      <c r="FH50" s="375">
        <f t="shared" si="224"/>
        <v>0.27517599999999831</v>
      </c>
      <c r="FI50" s="375">
        <f t="shared" si="224"/>
        <v>-6.7495999999998446E-2</v>
      </c>
      <c r="FJ50" s="375">
        <f t="shared" si="224"/>
        <v>0.25959999999999894</v>
      </c>
      <c r="FK50" s="375">
        <f t="shared" si="224"/>
        <v>-0.60746400000000023</v>
      </c>
      <c r="FL50" s="375">
        <f t="shared" si="224"/>
        <v>0.60746400000000023</v>
      </c>
      <c r="FM50" s="375">
        <f t="shared" si="224"/>
        <v>0</v>
      </c>
      <c r="FN50" s="375">
        <f t="shared" si="224"/>
        <v>8.3072000000001367E-2</v>
      </c>
      <c r="FO50" s="375">
        <f t="shared" si="224"/>
        <v>-1.085128000000001</v>
      </c>
      <c r="FP50" s="375">
        <f t="shared" si="224"/>
        <v>0.74764800000000164</v>
      </c>
      <c r="FQ50" s="375">
        <f t="shared" si="224"/>
        <v>-0.86187200000000175</v>
      </c>
      <c r="FR50" s="375">
        <f t="shared" si="224"/>
        <v>3.3903759999999998</v>
      </c>
      <c r="FS50" s="375">
        <f t="shared" si="225"/>
        <v>-27.599119999999999</v>
      </c>
      <c r="FT50" s="375">
        <f t="shared" si="225"/>
        <v>24.805824000000001</v>
      </c>
      <c r="FU50" s="375">
        <f t="shared" si="225"/>
        <v>-24.805824000000001</v>
      </c>
      <c r="FV50" s="375">
        <f t="shared" si="225"/>
        <v>0</v>
      </c>
      <c r="FW50" s="375">
        <f t="shared" si="225"/>
        <v>23.896619999999999</v>
      </c>
      <c r="FX50" s="375">
        <f t="shared" si="225"/>
        <v>7.0294000000000523E-2</v>
      </c>
      <c r="FY50" s="375">
        <f t="shared" si="225"/>
        <v>0.74310800000000299</v>
      </c>
      <c r="FZ50" s="375">
        <f t="shared" si="225"/>
        <v>-24.710022000000002</v>
      </c>
      <c r="GA50" s="375">
        <f t="shared" si="225"/>
        <v>24.860652000000002</v>
      </c>
      <c r="GB50" s="375">
        <f t="shared" si="225"/>
        <v>2.0083999999997104E-2</v>
      </c>
      <c r="GC50" s="375">
        <f t="shared" si="225"/>
        <v>-0.43682700000000096</v>
      </c>
      <c r="GD50" s="375">
        <f t="shared" si="225"/>
        <v>5.0210000000028288E-3</v>
      </c>
      <c r="GE50" s="375">
        <f t="shared" si="225"/>
        <v>0.20586099999999874</v>
      </c>
      <c r="GF50" s="375">
        <f t="shared" si="225"/>
        <v>1.953168999999999</v>
      </c>
      <c r="GG50" s="375">
        <f t="shared" si="225"/>
        <v>-1.4811949999999996</v>
      </c>
      <c r="GH50" s="375">
        <f t="shared" si="225"/>
        <v>0.37155400000000327</v>
      </c>
      <c r="GI50" s="375">
        <f t="shared" si="226"/>
        <v>-0.19079800000000091</v>
      </c>
      <c r="GJ50" s="375">
        <f t="shared" si="226"/>
        <v>-0.47699500000000228</v>
      </c>
      <c r="GK50" s="375">
        <f t="shared" si="226"/>
        <v>0.17071400000000025</v>
      </c>
      <c r="GL50" s="375">
        <f t="shared" si="226"/>
        <v>-0.57239399999999918</v>
      </c>
    </row>
    <row r="51" spans="1:194">
      <c r="A51" s="361" t="s">
        <v>584</v>
      </c>
      <c r="C51" s="361">
        <v>32.659999999999997</v>
      </c>
      <c r="D51" s="361" t="s">
        <v>40</v>
      </c>
      <c r="E51" s="361">
        <v>31.19</v>
      </c>
      <c r="F51" s="361">
        <v>29.44</v>
      </c>
      <c r="G51" s="361">
        <v>26.81</v>
      </c>
      <c r="H51" s="361">
        <v>31.32</v>
      </c>
      <c r="I51" s="361">
        <v>29.99</v>
      </c>
      <c r="J51" s="361">
        <v>30.64</v>
      </c>
      <c r="K51" s="361">
        <v>27.68</v>
      </c>
      <c r="L51" s="361">
        <v>29.45</v>
      </c>
      <c r="M51" s="361">
        <v>29.43</v>
      </c>
      <c r="N51" s="361">
        <v>30.23</v>
      </c>
      <c r="O51" s="361">
        <v>30.07</v>
      </c>
      <c r="P51" s="361">
        <v>28.5</v>
      </c>
      <c r="Q51" s="361">
        <v>28.95</v>
      </c>
      <c r="R51" s="361">
        <v>30.25</v>
      </c>
      <c r="S51" s="361">
        <v>29.54</v>
      </c>
      <c r="T51" s="361">
        <v>30.66</v>
      </c>
      <c r="U51" s="361">
        <v>31.25</v>
      </c>
      <c r="V51" s="372">
        <v>30.59</v>
      </c>
      <c r="W51" s="361">
        <v>31.32</v>
      </c>
      <c r="X51" s="361">
        <v>31.45</v>
      </c>
      <c r="Y51" s="361">
        <v>31.13</v>
      </c>
      <c r="Z51" s="372"/>
      <c r="AA51" s="372"/>
      <c r="AB51" s="361">
        <v>31.27</v>
      </c>
      <c r="AC51" s="372"/>
      <c r="AD51" s="372"/>
      <c r="AE51" s="361">
        <v>29.59</v>
      </c>
      <c r="AF51" s="361">
        <v>29.42</v>
      </c>
      <c r="AG51" s="361">
        <v>29.7</v>
      </c>
      <c r="AH51" s="372"/>
      <c r="AI51" s="361">
        <v>29.85</v>
      </c>
      <c r="AJ51" s="361">
        <v>30.78</v>
      </c>
      <c r="AK51" s="378">
        <v>29.24</v>
      </c>
      <c r="AL51" s="374">
        <v>30.26</v>
      </c>
      <c r="AM51" s="379">
        <v>28.54</v>
      </c>
      <c r="AN51" s="379">
        <v>29.74</v>
      </c>
      <c r="AO51" s="379">
        <v>29.81</v>
      </c>
      <c r="AP51" s="379">
        <v>29.28</v>
      </c>
      <c r="AQ51" s="379">
        <v>28.46</v>
      </c>
      <c r="AR51" s="379">
        <v>27.13</v>
      </c>
      <c r="AS51" s="379">
        <v>27.9</v>
      </c>
      <c r="AT51" s="244">
        <v>26.95</v>
      </c>
      <c r="AU51" s="380"/>
      <c r="AW51" s="373">
        <f t="shared" si="173"/>
        <v>29.707071999999997</v>
      </c>
      <c r="AX51" s="361" t="s">
        <v>40</v>
      </c>
      <c r="AY51" s="373">
        <f t="shared" si="174"/>
        <v>28.943847999999999</v>
      </c>
      <c r="AZ51" s="373">
        <f t="shared" si="174"/>
        <v>28.035248000000003</v>
      </c>
      <c r="BA51" s="373">
        <f t="shared" si="175"/>
        <v>26.669751999999999</v>
      </c>
      <c r="BB51" s="373">
        <f t="shared" si="175"/>
        <v>29.011344000000001</v>
      </c>
      <c r="BC51" s="373">
        <f t="shared" si="175"/>
        <v>28.320808</v>
      </c>
      <c r="BD51" s="373">
        <f t="shared" si="175"/>
        <v>28.658287999999999</v>
      </c>
      <c r="BE51" s="373">
        <f t="shared" si="175"/>
        <v>27.121456000000002</v>
      </c>
      <c r="BF51" s="373">
        <f t="shared" si="175"/>
        <v>28.04044</v>
      </c>
      <c r="BG51" s="373">
        <f t="shared" si="175"/>
        <v>28.030056000000002</v>
      </c>
      <c r="BH51" s="373">
        <f t="shared" si="175"/>
        <v>28.445416000000002</v>
      </c>
      <c r="BI51" s="373">
        <f t="shared" si="175"/>
        <v>28.362344</v>
      </c>
      <c r="BJ51" s="373">
        <f t="shared" si="175"/>
        <v>27.5472</v>
      </c>
      <c r="BK51" s="373">
        <f t="shared" si="175"/>
        <v>27.780839999999998</v>
      </c>
      <c r="BL51" s="373">
        <f t="shared" si="175"/>
        <v>28.4558</v>
      </c>
      <c r="BM51" s="373">
        <f t="shared" si="175"/>
        <v>28.087167999999998</v>
      </c>
      <c r="BN51" s="373">
        <f t="shared" si="175"/>
        <v>28.668672000000001</v>
      </c>
      <c r="BO51" s="373">
        <f t="shared" si="175"/>
        <v>28.975000000000001</v>
      </c>
      <c r="BP51" s="373">
        <f t="shared" si="175"/>
        <v>28.632328000000001</v>
      </c>
      <c r="BQ51" s="373">
        <f t="shared" si="176"/>
        <v>29.011344000000001</v>
      </c>
      <c r="BR51" s="373">
        <f t="shared" si="176"/>
        <v>29.07884</v>
      </c>
      <c r="BS51" s="373">
        <f t="shared" si="176"/>
        <v>28.912696</v>
      </c>
      <c r="BT51" s="373">
        <f t="shared" si="176"/>
        <v>12.75</v>
      </c>
      <c r="BU51" s="373"/>
      <c r="BV51" s="373">
        <f t="shared" si="177"/>
        <v>28.985384</v>
      </c>
      <c r="BW51" s="373"/>
      <c r="BX51" s="373"/>
      <c r="BY51" s="373">
        <f t="shared" si="178"/>
        <v>27.607139</v>
      </c>
      <c r="BZ51" s="373">
        <f t="shared" si="178"/>
        <v>27.521782000000002</v>
      </c>
      <c r="CA51" s="373">
        <f t="shared" si="178"/>
        <v>27.662369999999999</v>
      </c>
      <c r="CB51" s="373"/>
      <c r="CC51" s="373">
        <f t="shared" si="179"/>
        <v>27.737684999999999</v>
      </c>
      <c r="CD51" s="373">
        <f t="shared" si="179"/>
        <v>28.204638000000003</v>
      </c>
      <c r="CE51" s="373">
        <f t="shared" si="179"/>
        <v>27.431404000000001</v>
      </c>
      <c r="CF51" s="373">
        <f t="shared" si="179"/>
        <v>27.943546000000001</v>
      </c>
      <c r="CG51" s="373">
        <f t="shared" si="179"/>
        <v>27.079934000000002</v>
      </c>
      <c r="CH51" s="373">
        <f t="shared" si="179"/>
        <v>27.682454</v>
      </c>
      <c r="CI51" s="373">
        <f t="shared" si="179"/>
        <v>27.717600999999998</v>
      </c>
      <c r="CJ51" s="373">
        <f t="shared" si="179"/>
        <v>27.451487999999998</v>
      </c>
      <c r="CK51" s="373">
        <f t="shared" si="179"/>
        <v>27.039766</v>
      </c>
      <c r="CL51" s="373">
        <f t="shared" si="179"/>
        <v>26.371972999999997</v>
      </c>
      <c r="CM51" s="373">
        <f t="shared" si="179"/>
        <v>26.758589999999998</v>
      </c>
      <c r="CN51" s="373">
        <f t="shared" si="179"/>
        <v>26.281594999999999</v>
      </c>
      <c r="CO51" s="373"/>
      <c r="CP51" s="373">
        <v>33.053410597402227</v>
      </c>
      <c r="CQ51" s="373">
        <f t="shared" si="181"/>
        <v>26.442728477921783</v>
      </c>
      <c r="CR51" s="373">
        <f t="shared" si="182"/>
        <v>1.0837870995017813</v>
      </c>
      <c r="CS51" s="373">
        <f t="shared" si="183"/>
        <v>0</v>
      </c>
      <c r="CT51" s="373">
        <f t="shared" si="184"/>
        <v>0.89875965787127488</v>
      </c>
      <c r="CU51" s="373"/>
      <c r="CV51" s="373">
        <f t="shared" si="185"/>
        <v>0.87566903012044361</v>
      </c>
      <c r="CW51" s="373">
        <f t="shared" si="186"/>
        <v>0.84818018755993008</v>
      </c>
      <c r="CX51" s="373">
        <f t="shared" si="187"/>
        <v>0.80686838416898676</v>
      </c>
      <c r="CY51" s="373">
        <f t="shared" si="188"/>
        <v>0.87771105842493891</v>
      </c>
      <c r="CZ51" s="373">
        <f t="shared" si="189"/>
        <v>0.85681953807894862</v>
      </c>
      <c r="DA51" s="373">
        <f t="shared" si="190"/>
        <v>0.86702967960142496</v>
      </c>
      <c r="DB51" s="373">
        <f t="shared" si="191"/>
        <v>0.82053426589907075</v>
      </c>
      <c r="DC51" s="373">
        <f t="shared" si="192"/>
        <v>0.84833726666027587</v>
      </c>
      <c r="DD51" s="362">
        <f t="shared" si="193"/>
        <v>0.84802310845958428</v>
      </c>
      <c r="DE51" s="373">
        <f t="shared" si="194"/>
        <v>0.86058943648724762</v>
      </c>
      <c r="DF51" s="373">
        <f t="shared" si="195"/>
        <v>0.85807617088171495</v>
      </c>
      <c r="DG51" s="373">
        <f t="shared" si="196"/>
        <v>0.83341475212742566</v>
      </c>
      <c r="DH51" s="373">
        <f t="shared" si="197"/>
        <v>0.84048331164298618</v>
      </c>
      <c r="DI51" s="373">
        <f t="shared" si="198"/>
        <v>0.8609035946879392</v>
      </c>
      <c r="DJ51" s="373">
        <f t="shared" si="199"/>
        <v>0.84975097856338788</v>
      </c>
      <c r="DK51" s="373">
        <f t="shared" si="200"/>
        <v>0.86734383780211666</v>
      </c>
      <c r="DL51" s="373">
        <f t="shared" si="201"/>
        <v>0.87661150472251836</v>
      </c>
      <c r="DM51" s="373">
        <f t="shared" si="202"/>
        <v>0.86624428409969612</v>
      </c>
      <c r="DN51" s="373">
        <f t="shared" si="203"/>
        <v>0.87771105842493891</v>
      </c>
      <c r="DO51" s="373">
        <f t="shared" si="204"/>
        <v>0.8797530867294342</v>
      </c>
      <c r="DP51" s="373">
        <f t="shared" si="205"/>
        <v>0.87472655551836886</v>
      </c>
      <c r="DQ51" s="373">
        <f t="shared" si="206"/>
        <v>0.3857393161419192</v>
      </c>
      <c r="DR51" s="373"/>
      <c r="DS51" s="373">
        <f t="shared" si="207"/>
        <v>0.87692566292320995</v>
      </c>
      <c r="DT51" s="373"/>
      <c r="DU51" s="373"/>
      <c r="DV51" s="373">
        <f t="shared" si="208"/>
        <v>0.83522815047018883</v>
      </c>
      <c r="DW51" s="373">
        <f t="shared" si="209"/>
        <v>0.83264575432839072</v>
      </c>
      <c r="DX51" s="373">
        <f t="shared" si="210"/>
        <v>0.8368991126795875</v>
      </c>
      <c r="DY51" s="373"/>
      <c r="DZ51" s="373">
        <f t="shared" si="211"/>
        <v>0.83917769751058591</v>
      </c>
      <c r="EA51" s="373">
        <f t="shared" si="212"/>
        <v>0.85330492346277564</v>
      </c>
      <c r="EB51" s="373">
        <f t="shared" si="213"/>
        <v>0.82991145253119269</v>
      </c>
      <c r="EC51" s="373">
        <f t="shared" si="214"/>
        <v>0.84540582938198139</v>
      </c>
      <c r="ED51" s="373">
        <f t="shared" si="215"/>
        <v>0.81927805665320053</v>
      </c>
      <c r="EE51" s="373">
        <f t="shared" si="216"/>
        <v>0.83750673530118713</v>
      </c>
      <c r="EF51" s="373">
        <f t="shared" si="217"/>
        <v>0.83857007488898627</v>
      </c>
      <c r="EG51" s="373">
        <f t="shared" si="218"/>
        <v>0.83051907515279222</v>
      </c>
      <c r="EH51" s="373">
        <f t="shared" si="219"/>
        <v>0.81806281141000137</v>
      </c>
      <c r="EI51" s="373">
        <f t="shared" si="220"/>
        <v>0.79785935924181617</v>
      </c>
      <c r="EJ51" s="373">
        <f t="shared" si="221"/>
        <v>0.80955609470760759</v>
      </c>
      <c r="EK51" s="373">
        <f t="shared" si="222"/>
        <v>0.79512505744461826</v>
      </c>
      <c r="EM51" s="361">
        <v>29.74</v>
      </c>
      <c r="EN51" s="361">
        <v>29.81</v>
      </c>
      <c r="EO51" s="361">
        <v>29.28</v>
      </c>
      <c r="EP51" s="361">
        <v>28.46</v>
      </c>
      <c r="EQ51" s="381">
        <v>27.13</v>
      </c>
      <c r="ER51" s="361">
        <v>27.9</v>
      </c>
      <c r="ES51" s="244">
        <v>26.95</v>
      </c>
      <c r="EW51" s="375">
        <f t="shared" si="227"/>
        <v>-0.63342400000000154</v>
      </c>
      <c r="EX51" s="375">
        <f t="shared" si="228"/>
        <v>-0.84110399999999785</v>
      </c>
      <c r="EY51" s="244">
        <f t="shared" si="228"/>
        <v>-0.83591200000000043</v>
      </c>
      <c r="EZ51" s="375">
        <f t="shared" si="228"/>
        <v>1.4174159999999993</v>
      </c>
      <c r="FA51" s="375">
        <f t="shared" si="228"/>
        <v>-1.1837760000000017</v>
      </c>
      <c r="FB51" s="375">
        <f t="shared" si="228"/>
        <v>0.78918400000000233</v>
      </c>
      <c r="FC51" s="375">
        <f t="shared" si="224"/>
        <v>-4.1535999999997131E-2</v>
      </c>
      <c r="FD51" s="375">
        <f t="shared" si="224"/>
        <v>-0.59188800000000441</v>
      </c>
      <c r="FE51" s="375">
        <f t="shared" si="224"/>
        <v>0.81514400000000364</v>
      </c>
      <c r="FF51" s="375">
        <f t="shared" si="224"/>
        <v>-0.27517600000000186</v>
      </c>
      <c r="FG51" s="375">
        <f t="shared" si="224"/>
        <v>2.5959999999997763E-2</v>
      </c>
      <c r="FH51" s="375">
        <f t="shared" si="224"/>
        <v>-1.2356959999999972</v>
      </c>
      <c r="FI51" s="375">
        <f t="shared" si="224"/>
        <v>0.33747999999999934</v>
      </c>
      <c r="FJ51" s="375">
        <f t="shared" si="224"/>
        <v>1.085128000000001</v>
      </c>
      <c r="FK51" s="375">
        <f t="shared" si="224"/>
        <v>-1.2097359999999995</v>
      </c>
      <c r="FL51" s="375">
        <f t="shared" si="224"/>
        <v>1.0228239999999964</v>
      </c>
      <c r="FM51" s="375">
        <f t="shared" si="224"/>
        <v>0.20248800000000244</v>
      </c>
      <c r="FN51" s="375">
        <f t="shared" si="224"/>
        <v>-0.43612800000000007</v>
      </c>
      <c r="FO51" s="375">
        <f t="shared" si="224"/>
        <v>-8.3071999999997814E-2</v>
      </c>
      <c r="FP51" s="375">
        <f t="shared" si="224"/>
        <v>0.40497599999999778</v>
      </c>
      <c r="FQ51" s="375">
        <f t="shared" si="224"/>
        <v>-1.142240000000001</v>
      </c>
      <c r="FR51" s="375">
        <f t="shared" si="224"/>
        <v>-12.419263999999998</v>
      </c>
      <c r="FS51" s="375">
        <f t="shared" si="225"/>
        <v>-12.75</v>
      </c>
      <c r="FT51" s="375">
        <f t="shared" si="225"/>
        <v>26.238816</v>
      </c>
      <c r="FU51" s="375">
        <f t="shared" si="225"/>
        <v>-26.238816</v>
      </c>
      <c r="FV51" s="375">
        <f t="shared" si="225"/>
        <v>0</v>
      </c>
      <c r="FW51" s="375">
        <f t="shared" si="225"/>
        <v>24.674875</v>
      </c>
      <c r="FX51" s="375">
        <f t="shared" si="225"/>
        <v>0.61256199999999694</v>
      </c>
      <c r="FY51" s="375">
        <f t="shared" si="225"/>
        <v>-0.11046199999999828</v>
      </c>
      <c r="FZ51" s="375">
        <f t="shared" si="225"/>
        <v>-25.176974999999999</v>
      </c>
      <c r="GA51" s="375">
        <f t="shared" si="225"/>
        <v>25.056471000000002</v>
      </c>
      <c r="GB51" s="375">
        <f t="shared" si="225"/>
        <v>5.5230999999999142E-2</v>
      </c>
      <c r="GC51" s="375">
        <f t="shared" si="225"/>
        <v>-0.20586099999999874</v>
      </c>
      <c r="GD51" s="375">
        <f t="shared" si="225"/>
        <v>0.35146999999999906</v>
      </c>
      <c r="GE51" s="375">
        <f t="shared" si="225"/>
        <v>-0.34644899999999978</v>
      </c>
      <c r="GF51" s="375">
        <f t="shared" si="225"/>
        <v>1.2050399999999968</v>
      </c>
      <c r="GG51" s="375">
        <f t="shared" si="225"/>
        <v>-0.51716299999999649</v>
      </c>
      <c r="GH51" s="375">
        <f t="shared" si="225"/>
        <v>-0.48703700000000083</v>
      </c>
      <c r="GI51" s="375">
        <f t="shared" si="226"/>
        <v>0.19079800000000091</v>
      </c>
      <c r="GJ51" s="375">
        <f t="shared" si="226"/>
        <v>-0.11548300000000467</v>
      </c>
      <c r="GK51" s="375">
        <f t="shared" si="226"/>
        <v>0.11046200000000184</v>
      </c>
      <c r="GL51" s="375">
        <f t="shared" si="226"/>
        <v>-0.46695300000000017</v>
      </c>
    </row>
    <row r="52" spans="1:194">
      <c r="A52" s="361" t="s">
        <v>585</v>
      </c>
      <c r="C52" s="361">
        <v>36</v>
      </c>
      <c r="D52" s="361" t="s">
        <v>41</v>
      </c>
      <c r="E52" s="361">
        <v>33.08</v>
      </c>
      <c r="F52" s="361">
        <v>32.42</v>
      </c>
      <c r="G52" s="361">
        <v>29.79</v>
      </c>
      <c r="H52" s="361">
        <v>30.12</v>
      </c>
      <c r="I52" s="361">
        <v>32.729999999999997</v>
      </c>
      <c r="J52" s="361">
        <v>30.08</v>
      </c>
      <c r="K52" s="361">
        <v>28.73</v>
      </c>
      <c r="L52" s="361">
        <v>31.78</v>
      </c>
      <c r="M52" s="361">
        <v>28.7</v>
      </c>
      <c r="N52" s="361">
        <v>35.01</v>
      </c>
      <c r="O52" s="361">
        <v>30.9</v>
      </c>
      <c r="P52" s="361">
        <v>28.66</v>
      </c>
      <c r="Q52" s="361">
        <v>29.72</v>
      </c>
      <c r="R52" s="361">
        <v>35.159999999999997</v>
      </c>
      <c r="S52" s="361">
        <v>33.49</v>
      </c>
      <c r="T52" s="361">
        <v>34.9</v>
      </c>
      <c r="U52" s="361">
        <v>38.1</v>
      </c>
      <c r="V52" s="372">
        <v>37.36</v>
      </c>
      <c r="W52" s="361">
        <v>37.270000000000003</v>
      </c>
      <c r="X52" s="361">
        <v>37.28</v>
      </c>
      <c r="Y52" s="361">
        <v>37.659999999999997</v>
      </c>
      <c r="Z52" s="372"/>
      <c r="AA52" s="372"/>
      <c r="AB52" s="361">
        <v>34.51</v>
      </c>
      <c r="AC52" s="372"/>
      <c r="AD52" s="372"/>
      <c r="AE52" s="361">
        <v>35.74</v>
      </c>
      <c r="AF52" s="361">
        <v>34.81</v>
      </c>
      <c r="AG52" s="361">
        <v>36.08</v>
      </c>
      <c r="AH52" s="372"/>
      <c r="AI52" s="361">
        <v>36.24</v>
      </c>
      <c r="AJ52" s="361">
        <v>37.19</v>
      </c>
      <c r="AK52" s="378">
        <v>35.9</v>
      </c>
      <c r="AL52" s="374">
        <v>35.159999999999997</v>
      </c>
      <c r="AM52" s="379">
        <v>32.54</v>
      </c>
      <c r="AN52" s="379">
        <v>32.44</v>
      </c>
      <c r="AO52" s="379">
        <v>33.090000000000003</v>
      </c>
      <c r="AP52" s="379">
        <v>35.200000000000003</v>
      </c>
      <c r="AQ52" s="379">
        <v>33.049999999999997</v>
      </c>
      <c r="AR52" s="379">
        <v>32.54</v>
      </c>
      <c r="AS52" s="379">
        <v>34.020000000000003</v>
      </c>
      <c r="AT52" s="244">
        <v>31.26</v>
      </c>
      <c r="AU52" s="380"/>
      <c r="AW52" s="373">
        <f t="shared" si="173"/>
        <v>31.441199999999998</v>
      </c>
      <c r="AX52" s="361" t="s">
        <v>41</v>
      </c>
      <c r="AY52" s="373">
        <f t="shared" si="174"/>
        <v>29.925135999999998</v>
      </c>
      <c r="AZ52" s="373">
        <f t="shared" si="174"/>
        <v>29.582464000000002</v>
      </c>
      <c r="BA52" s="373">
        <f t="shared" si="175"/>
        <v>28.216968000000001</v>
      </c>
      <c r="BB52" s="373">
        <f t="shared" si="175"/>
        <v>28.388303999999998</v>
      </c>
      <c r="BC52" s="373">
        <f t="shared" si="175"/>
        <v>29.743416</v>
      </c>
      <c r="BD52" s="373">
        <f t="shared" si="175"/>
        <v>28.367536000000001</v>
      </c>
      <c r="BE52" s="373">
        <f t="shared" si="175"/>
        <v>27.666615999999998</v>
      </c>
      <c r="BF52" s="373">
        <f t="shared" si="175"/>
        <v>29.250176</v>
      </c>
      <c r="BG52" s="373">
        <f t="shared" si="175"/>
        <v>27.651040000000002</v>
      </c>
      <c r="BH52" s="373">
        <f t="shared" si="175"/>
        <v>30.927191999999998</v>
      </c>
      <c r="BI52" s="373">
        <f t="shared" si="175"/>
        <v>28.793279999999999</v>
      </c>
      <c r="BJ52" s="373">
        <f t="shared" si="175"/>
        <v>27.630271999999998</v>
      </c>
      <c r="BK52" s="373">
        <f t="shared" si="175"/>
        <v>28.180624000000002</v>
      </c>
      <c r="BL52" s="373">
        <f t="shared" si="175"/>
        <v>31.005071999999998</v>
      </c>
      <c r="BM52" s="373">
        <f t="shared" si="175"/>
        <v>30.138007999999999</v>
      </c>
      <c r="BN52" s="373">
        <f t="shared" si="175"/>
        <v>30.870079999999998</v>
      </c>
      <c r="BO52" s="373">
        <f t="shared" si="175"/>
        <v>32.53152</v>
      </c>
      <c r="BP52" s="373">
        <f t="shared" si="175"/>
        <v>32.147311999999999</v>
      </c>
      <c r="BQ52" s="373">
        <f t="shared" si="176"/>
        <v>32.100583999999998</v>
      </c>
      <c r="BR52" s="373">
        <f t="shared" si="176"/>
        <v>32.105775999999999</v>
      </c>
      <c r="BS52" s="373">
        <f t="shared" si="176"/>
        <v>32.303072</v>
      </c>
      <c r="BT52" s="373">
        <f t="shared" si="176"/>
        <v>12.75</v>
      </c>
      <c r="BU52" s="373"/>
      <c r="BV52" s="373">
        <f t="shared" si="177"/>
        <v>30.667591999999999</v>
      </c>
      <c r="BW52" s="373"/>
      <c r="BX52" s="373"/>
      <c r="BY52" s="373">
        <f t="shared" si="178"/>
        <v>30.695053999999999</v>
      </c>
      <c r="BZ52" s="373">
        <f t="shared" si="178"/>
        <v>30.228101000000002</v>
      </c>
      <c r="CA52" s="373">
        <f t="shared" si="178"/>
        <v>30.865767999999999</v>
      </c>
      <c r="CB52" s="373"/>
      <c r="CC52" s="373">
        <f t="shared" si="179"/>
        <v>30.946104000000002</v>
      </c>
      <c r="CD52" s="373">
        <f t="shared" si="179"/>
        <v>31.423098999999997</v>
      </c>
      <c r="CE52" s="373">
        <f t="shared" si="179"/>
        <v>30.775389999999998</v>
      </c>
      <c r="CF52" s="373">
        <f t="shared" si="179"/>
        <v>30.403835999999998</v>
      </c>
      <c r="CG52" s="373">
        <f t="shared" si="179"/>
        <v>29.088334</v>
      </c>
      <c r="CH52" s="373">
        <f t="shared" si="179"/>
        <v>29.038124</v>
      </c>
      <c r="CI52" s="373">
        <f t="shared" si="179"/>
        <v>29.364489000000003</v>
      </c>
      <c r="CJ52" s="373">
        <f t="shared" si="179"/>
        <v>30.423920000000003</v>
      </c>
      <c r="CK52" s="373">
        <f t="shared" si="179"/>
        <v>29.344404999999998</v>
      </c>
      <c r="CL52" s="373">
        <f t="shared" si="179"/>
        <v>29.088334</v>
      </c>
      <c r="CM52" s="373">
        <f t="shared" si="179"/>
        <v>29.831442000000003</v>
      </c>
      <c r="CN52" s="373">
        <f t="shared" si="179"/>
        <v>28.445646</v>
      </c>
      <c r="CO52" s="373"/>
      <c r="CP52" s="373">
        <v>34.968241350884348</v>
      </c>
      <c r="CQ52" s="373">
        <f t="shared" si="181"/>
        <v>27.974593080707479</v>
      </c>
      <c r="CR52" s="373">
        <f t="shared" si="182"/>
        <v>1.0140464212708606</v>
      </c>
      <c r="CS52" s="373">
        <f t="shared" si="183"/>
        <v>0</v>
      </c>
      <c r="CT52" s="373">
        <f t="shared" si="184"/>
        <v>0.89913586687152192</v>
      </c>
      <c r="CU52" s="373"/>
      <c r="CV52" s="373">
        <f t="shared" si="185"/>
        <v>0.85578041228096224</v>
      </c>
      <c r="CW52" s="373">
        <f t="shared" si="186"/>
        <v>0.84598089172282209</v>
      </c>
      <c r="CX52" s="373">
        <f t="shared" si="187"/>
        <v>0.80693128707447548</v>
      </c>
      <c r="CY52" s="373">
        <f t="shared" si="188"/>
        <v>0.8118310473535455</v>
      </c>
      <c r="CZ52" s="373">
        <f t="shared" si="189"/>
        <v>0.85058369683346369</v>
      </c>
      <c r="DA52" s="373">
        <f t="shared" si="190"/>
        <v>0.81123713701668854</v>
      </c>
      <c r="DB52" s="373">
        <f t="shared" si="191"/>
        <v>0.79119266314776526</v>
      </c>
      <c r="DC52" s="373">
        <f t="shared" si="192"/>
        <v>0.83647832633311026</v>
      </c>
      <c r="DD52" s="362">
        <f t="shared" si="193"/>
        <v>0.79074723039512274</v>
      </c>
      <c r="DE52" s="373">
        <f t="shared" si="194"/>
        <v>0.88443658603431163</v>
      </c>
      <c r="DF52" s="373">
        <f t="shared" si="195"/>
        <v>0.82341229892225665</v>
      </c>
      <c r="DG52" s="373">
        <f t="shared" si="196"/>
        <v>0.79015332005826555</v>
      </c>
      <c r="DH52" s="373">
        <f t="shared" si="197"/>
        <v>0.80589194398497577</v>
      </c>
      <c r="DI52" s="373">
        <f t="shared" si="198"/>
        <v>0.88666374979752527</v>
      </c>
      <c r="DJ52" s="373">
        <f t="shared" si="199"/>
        <v>0.8618679932337463</v>
      </c>
      <c r="DK52" s="373">
        <f t="shared" si="200"/>
        <v>0.88280333260795496</v>
      </c>
      <c r="DL52" s="373">
        <f t="shared" si="201"/>
        <v>0.93031615955651359</v>
      </c>
      <c r="DM52" s="373">
        <f t="shared" si="202"/>
        <v>0.9193288183246594</v>
      </c>
      <c r="DN52" s="373">
        <f t="shared" si="203"/>
        <v>0.91799252006673115</v>
      </c>
      <c r="DO52" s="373">
        <f t="shared" si="204"/>
        <v>0.91814099765094537</v>
      </c>
      <c r="DP52" s="373">
        <f t="shared" si="205"/>
        <v>0.92378314585108678</v>
      </c>
      <c r="DQ52" s="373">
        <f t="shared" si="206"/>
        <v>0.36461656370023743</v>
      </c>
      <c r="DR52" s="373"/>
      <c r="DS52" s="373">
        <f t="shared" si="207"/>
        <v>0.87701270682359933</v>
      </c>
      <c r="DT52" s="373"/>
      <c r="DU52" s="373"/>
      <c r="DV52" s="373">
        <f t="shared" si="208"/>
        <v>0.87779804800574335</v>
      </c>
      <c r="DW52" s="373">
        <f t="shared" si="209"/>
        <v>0.86444441676891859</v>
      </c>
      <c r="DX52" s="373">
        <f t="shared" si="210"/>
        <v>0.8826800207159804</v>
      </c>
      <c r="DY52" s="373"/>
      <c r="DZ52" s="373">
        <f t="shared" si="211"/>
        <v>0.88497741963844501</v>
      </c>
      <c r="EA52" s="373">
        <f t="shared" si="212"/>
        <v>0.89861822574057781</v>
      </c>
      <c r="EB52" s="373">
        <f t="shared" si="213"/>
        <v>0.88009544692820785</v>
      </c>
      <c r="EC52" s="373">
        <f t="shared" si="214"/>
        <v>0.86946997691180961</v>
      </c>
      <c r="ED52" s="373">
        <f t="shared" si="215"/>
        <v>0.83185006955645358</v>
      </c>
      <c r="EE52" s="373">
        <f t="shared" si="216"/>
        <v>0.83041419522991322</v>
      </c>
      <c r="EF52" s="373">
        <f t="shared" si="217"/>
        <v>0.8397473783524253</v>
      </c>
      <c r="EG52" s="373">
        <f t="shared" si="218"/>
        <v>0.87004432664242581</v>
      </c>
      <c r="EH52" s="373">
        <f t="shared" si="219"/>
        <v>0.83917302862180909</v>
      </c>
      <c r="EI52" s="373">
        <f t="shared" si="220"/>
        <v>0.83185006955645358</v>
      </c>
      <c r="EJ52" s="373">
        <f t="shared" si="221"/>
        <v>0.85310100958925017</v>
      </c>
      <c r="EK52" s="373">
        <f t="shared" si="222"/>
        <v>0.81347087817673758</v>
      </c>
      <c r="EM52" s="361">
        <v>32.44</v>
      </c>
      <c r="EN52" s="361">
        <v>33.090000000000003</v>
      </c>
      <c r="EO52" s="361">
        <v>35.200000000000003</v>
      </c>
      <c r="EP52" s="361">
        <v>33.049999999999997</v>
      </c>
      <c r="EQ52" s="381">
        <v>32.54</v>
      </c>
      <c r="ER52" s="361">
        <v>34.020000000000003</v>
      </c>
      <c r="ES52" s="244">
        <v>31.26</v>
      </c>
      <c r="EW52" s="375">
        <f t="shared" si="227"/>
        <v>-0.92936800000000019</v>
      </c>
      <c r="EX52" s="375">
        <f t="shared" si="228"/>
        <v>-0.42574399999999812</v>
      </c>
      <c r="EY52" s="244">
        <f t="shared" si="228"/>
        <v>-1.3603040000000028</v>
      </c>
      <c r="EZ52" s="375">
        <f t="shared" si="228"/>
        <v>1.2356960000000008</v>
      </c>
      <c r="FA52" s="375">
        <f t="shared" si="228"/>
        <v>-2.0768000000000342E-2</v>
      </c>
      <c r="FB52" s="375">
        <f t="shared" si="228"/>
        <v>0.62823200000000057</v>
      </c>
      <c r="FC52" s="375">
        <f t="shared" si="224"/>
        <v>-0.52958399999999983</v>
      </c>
      <c r="FD52" s="375">
        <f t="shared" si="224"/>
        <v>-0.32709600000000449</v>
      </c>
      <c r="FE52" s="375">
        <f t="shared" si="224"/>
        <v>0.89302400000000404</v>
      </c>
      <c r="FF52" s="375">
        <f t="shared" si="224"/>
        <v>-0.46208800000000139</v>
      </c>
      <c r="FG52" s="375">
        <f t="shared" si="224"/>
        <v>-0.57112000000000052</v>
      </c>
      <c r="FH52" s="375">
        <f t="shared" si="224"/>
        <v>-0.90340799999999888</v>
      </c>
      <c r="FI52" s="375">
        <f t="shared" si="224"/>
        <v>0.56592799999999954</v>
      </c>
      <c r="FJ52" s="375">
        <f t="shared" si="224"/>
        <v>0.83071999999999946</v>
      </c>
      <c r="FK52" s="375">
        <f t="shared" si="224"/>
        <v>-0.89302399999999693</v>
      </c>
      <c r="FL52" s="375">
        <f t="shared" si="224"/>
        <v>0.70091999999999643</v>
      </c>
      <c r="FM52" s="375">
        <f t="shared" si="224"/>
        <v>0.29075200000000123</v>
      </c>
      <c r="FN52" s="375">
        <f t="shared" si="224"/>
        <v>-0.45170400000000299</v>
      </c>
      <c r="FO52" s="375">
        <f t="shared" si="224"/>
        <v>-0.11941599999999397</v>
      </c>
      <c r="FP52" s="375">
        <f t="shared" si="224"/>
        <v>0.76322399999999746</v>
      </c>
      <c r="FQ52" s="375">
        <f t="shared" si="224"/>
        <v>-1.2305039999999998</v>
      </c>
      <c r="FR52" s="375">
        <f t="shared" si="224"/>
        <v>-13.60304</v>
      </c>
      <c r="FS52" s="375">
        <f t="shared" si="225"/>
        <v>-12.75</v>
      </c>
      <c r="FT52" s="375">
        <f t="shared" si="225"/>
        <v>27.599119999999999</v>
      </c>
      <c r="FU52" s="375">
        <f t="shared" si="225"/>
        <v>-27.599119999999999</v>
      </c>
      <c r="FV52" s="375">
        <f t="shared" si="225"/>
        <v>0</v>
      </c>
      <c r="FW52" s="375">
        <f t="shared" si="225"/>
        <v>25.603760000000001</v>
      </c>
      <c r="FX52" s="375">
        <f t="shared" si="225"/>
        <v>0.43180599999999814</v>
      </c>
      <c r="FY52" s="375">
        <f t="shared" si="225"/>
        <v>3.5146999999998485E-2</v>
      </c>
      <c r="FZ52" s="375">
        <f t="shared" si="225"/>
        <v>-26.070712999999998</v>
      </c>
      <c r="GA52" s="375">
        <f t="shared" si="225"/>
        <v>26.607959999999999</v>
      </c>
      <c r="GB52" s="375">
        <f t="shared" si="225"/>
        <v>-9.5399000000000456E-2</v>
      </c>
      <c r="GC52" s="375">
        <f t="shared" si="225"/>
        <v>-0.37155399999999617</v>
      </c>
      <c r="GD52" s="375">
        <f t="shared" si="225"/>
        <v>0.35649099999999834</v>
      </c>
      <c r="GE52" s="375">
        <f t="shared" si="225"/>
        <v>-0.63766700000000043</v>
      </c>
      <c r="GF52" s="375">
        <f t="shared" si="225"/>
        <v>0.53222600000000142</v>
      </c>
      <c r="GG52" s="375">
        <f t="shared" si="225"/>
        <v>-0.16067199999999815</v>
      </c>
      <c r="GH52" s="375">
        <f t="shared" si="225"/>
        <v>0.27113399999999643</v>
      </c>
      <c r="GI52" s="375">
        <f t="shared" si="226"/>
        <v>-0.70293999999999812</v>
      </c>
      <c r="GJ52" s="375">
        <f t="shared" si="226"/>
        <v>-0.35147000000000261</v>
      </c>
      <c r="GK52" s="375">
        <f t="shared" si="226"/>
        <v>0.1606720000000017</v>
      </c>
      <c r="GL52" s="375">
        <f t="shared" si="226"/>
        <v>-0.42176400000000314</v>
      </c>
    </row>
    <row r="53" spans="1:194">
      <c r="A53" s="361" t="s">
        <v>586</v>
      </c>
      <c r="C53" s="361">
        <v>36.619999999999997</v>
      </c>
      <c r="D53" s="361" t="s">
        <v>42</v>
      </c>
      <c r="E53" s="361">
        <v>33.25</v>
      </c>
      <c r="F53" s="361">
        <v>32.49</v>
      </c>
      <c r="G53" s="361">
        <v>31.81</v>
      </c>
      <c r="H53" s="361">
        <v>30.34</v>
      </c>
      <c r="I53" s="361">
        <v>33.49</v>
      </c>
      <c r="J53" s="361">
        <v>34.57</v>
      </c>
      <c r="K53" s="361">
        <v>29.78</v>
      </c>
      <c r="L53" s="361">
        <v>31.93</v>
      </c>
      <c r="M53" s="361">
        <v>33.33</v>
      </c>
      <c r="N53" s="361">
        <v>39.64</v>
      </c>
      <c r="O53" s="361">
        <v>35.54</v>
      </c>
      <c r="P53" s="361">
        <v>32.450000000000003</v>
      </c>
      <c r="Q53" s="361">
        <v>33.11</v>
      </c>
      <c r="R53" s="361">
        <v>37.1</v>
      </c>
      <c r="S53" s="361">
        <v>35.94</v>
      </c>
      <c r="T53" s="361">
        <v>37.72</v>
      </c>
      <c r="U53" s="361">
        <v>38.99</v>
      </c>
      <c r="V53" s="372">
        <v>39.020000000000003</v>
      </c>
      <c r="W53" s="361">
        <v>39.270000000000003</v>
      </c>
      <c r="X53" s="361">
        <v>38.25</v>
      </c>
      <c r="Y53" s="361">
        <v>39.15</v>
      </c>
      <c r="Z53" s="372"/>
      <c r="AA53" s="372"/>
      <c r="AB53" s="361">
        <v>37.6</v>
      </c>
      <c r="AC53" s="372"/>
      <c r="AD53" s="372"/>
      <c r="AE53" s="361">
        <v>37.020000000000003</v>
      </c>
      <c r="AF53" s="361">
        <v>36.33</v>
      </c>
      <c r="AG53" s="361">
        <v>37.770000000000003</v>
      </c>
      <c r="AH53" s="372"/>
      <c r="AI53" s="361">
        <v>38.69</v>
      </c>
      <c r="AJ53" s="361">
        <v>38.03</v>
      </c>
      <c r="AK53" s="378">
        <v>38.17</v>
      </c>
      <c r="AL53" s="374">
        <v>38.49</v>
      </c>
      <c r="AM53" s="379">
        <v>34.97</v>
      </c>
      <c r="AN53" s="379">
        <v>35.340000000000003</v>
      </c>
      <c r="AO53" s="379">
        <v>35.729999999999997</v>
      </c>
      <c r="AP53" s="379">
        <v>36.020000000000003</v>
      </c>
      <c r="AQ53" s="379">
        <v>35.270000000000003</v>
      </c>
      <c r="AR53" s="379">
        <v>35.56</v>
      </c>
      <c r="AS53" s="379">
        <v>34.869999999999997</v>
      </c>
      <c r="AT53" s="244">
        <v>33.86</v>
      </c>
      <c r="AU53" s="380"/>
      <c r="AW53" s="373">
        <f t="shared" si="173"/>
        <v>31.763103999999998</v>
      </c>
      <c r="AX53" s="361" t="s">
        <v>42</v>
      </c>
      <c r="AY53" s="373">
        <f t="shared" si="174"/>
        <v>30.013400000000001</v>
      </c>
      <c r="AZ53" s="373">
        <f t="shared" si="174"/>
        <v>29.618808000000001</v>
      </c>
      <c r="BA53" s="373">
        <f t="shared" si="175"/>
        <v>29.265751999999999</v>
      </c>
      <c r="BB53" s="373">
        <f t="shared" si="175"/>
        <v>28.502527999999998</v>
      </c>
      <c r="BC53" s="373">
        <f t="shared" si="175"/>
        <v>30.138007999999999</v>
      </c>
      <c r="BD53" s="373">
        <f t="shared" si="175"/>
        <v>30.698744000000001</v>
      </c>
      <c r="BE53" s="373">
        <f t="shared" si="175"/>
        <v>28.211776</v>
      </c>
      <c r="BF53" s="373">
        <f t="shared" si="175"/>
        <v>29.328056</v>
      </c>
      <c r="BG53" s="373">
        <f t="shared" si="175"/>
        <v>30.054935999999998</v>
      </c>
      <c r="BH53" s="373">
        <f t="shared" si="175"/>
        <v>33.331088000000001</v>
      </c>
      <c r="BI53" s="373">
        <f t="shared" si="175"/>
        <v>31.202368</v>
      </c>
      <c r="BJ53" s="373">
        <f t="shared" si="175"/>
        <v>29.598040000000001</v>
      </c>
      <c r="BK53" s="373">
        <f t="shared" si="175"/>
        <v>29.940711999999998</v>
      </c>
      <c r="BL53" s="373">
        <f t="shared" si="175"/>
        <v>32.012320000000003</v>
      </c>
      <c r="BM53" s="373">
        <f t="shared" si="175"/>
        <v>31.410048</v>
      </c>
      <c r="BN53" s="373">
        <f t="shared" si="175"/>
        <v>32.334223999999999</v>
      </c>
      <c r="BO53" s="373">
        <f t="shared" si="175"/>
        <v>32.993608000000002</v>
      </c>
      <c r="BP53" s="373">
        <f t="shared" si="175"/>
        <v>33.009184000000005</v>
      </c>
      <c r="BQ53" s="373">
        <f t="shared" si="176"/>
        <v>33.138984000000001</v>
      </c>
      <c r="BR53" s="373">
        <f t="shared" si="176"/>
        <v>32.609400000000001</v>
      </c>
      <c r="BS53" s="373">
        <f t="shared" si="176"/>
        <v>33.076679999999996</v>
      </c>
      <c r="BT53" s="373">
        <f t="shared" si="176"/>
        <v>12.75</v>
      </c>
      <c r="BU53" s="373"/>
      <c r="BV53" s="373">
        <f t="shared" si="177"/>
        <v>32.271920000000001</v>
      </c>
      <c r="BW53" s="373"/>
      <c r="BX53" s="373"/>
      <c r="BY53" s="373">
        <f t="shared" si="178"/>
        <v>31.337742000000002</v>
      </c>
      <c r="BZ53" s="373">
        <f t="shared" si="178"/>
        <v>30.991292999999999</v>
      </c>
      <c r="CA53" s="373">
        <f t="shared" si="178"/>
        <v>31.714317000000001</v>
      </c>
      <c r="CB53" s="373"/>
      <c r="CC53" s="373">
        <f t="shared" si="179"/>
        <v>32.176248999999999</v>
      </c>
      <c r="CD53" s="373">
        <f t="shared" si="179"/>
        <v>31.844863</v>
      </c>
      <c r="CE53" s="373">
        <f t="shared" si="179"/>
        <v>31.915157000000001</v>
      </c>
      <c r="CF53" s="373">
        <f t="shared" si="179"/>
        <v>32.075828999999999</v>
      </c>
      <c r="CG53" s="373">
        <f t="shared" si="179"/>
        <v>30.308436999999998</v>
      </c>
      <c r="CH53" s="373">
        <f t="shared" si="179"/>
        <v>30.494214000000003</v>
      </c>
      <c r="CI53" s="373">
        <f t="shared" si="179"/>
        <v>30.690033</v>
      </c>
      <c r="CJ53" s="373">
        <f t="shared" si="179"/>
        <v>30.835642</v>
      </c>
      <c r="CK53" s="373">
        <f t="shared" si="179"/>
        <v>30.459067000000001</v>
      </c>
      <c r="CL53" s="373">
        <f t="shared" si="179"/>
        <v>30.604676000000001</v>
      </c>
      <c r="CM53" s="373">
        <f t="shared" si="179"/>
        <v>30.258226999999998</v>
      </c>
      <c r="CN53" s="373">
        <f t="shared" si="179"/>
        <v>29.751106</v>
      </c>
      <c r="CO53" s="373"/>
      <c r="CP53" s="373">
        <v>34.529378860131239</v>
      </c>
      <c r="CQ53" s="373">
        <f t="shared" si="181"/>
        <v>27.623503088104993</v>
      </c>
      <c r="CR53" s="373">
        <f t="shared" si="182"/>
        <v>1.1113269704456581</v>
      </c>
      <c r="CS53" s="373">
        <f t="shared" si="183"/>
        <v>0</v>
      </c>
      <c r="CT53" s="373">
        <f t="shared" si="184"/>
        <v>0.91988634167626826</v>
      </c>
      <c r="CU53" s="373"/>
      <c r="CV53" s="373">
        <f t="shared" si="185"/>
        <v>0.8692134347847903</v>
      </c>
      <c r="CW53" s="373">
        <f t="shared" si="186"/>
        <v>0.85778571691015426</v>
      </c>
      <c r="CX53" s="373">
        <f t="shared" si="187"/>
        <v>0.84756091670653255</v>
      </c>
      <c r="CY53" s="373">
        <f t="shared" si="188"/>
        <v>0.82545730450164445</v>
      </c>
      <c r="CZ53" s="373">
        <f t="shared" si="189"/>
        <v>0.87282218779783316</v>
      </c>
      <c r="DA53" s="373">
        <f t="shared" si="190"/>
        <v>0.8890615763565265</v>
      </c>
      <c r="DB53" s="373">
        <f t="shared" si="191"/>
        <v>0.8170368808045444</v>
      </c>
      <c r="DC53" s="373">
        <f t="shared" si="192"/>
        <v>0.8493652932130541</v>
      </c>
      <c r="DD53" s="362">
        <f t="shared" si="193"/>
        <v>0.87041635245580451</v>
      </c>
      <c r="DE53" s="373">
        <f t="shared" si="194"/>
        <v>0.96529648375705868</v>
      </c>
      <c r="DF53" s="373">
        <f t="shared" si="195"/>
        <v>0.90364695311757504</v>
      </c>
      <c r="DG53" s="373">
        <f t="shared" si="196"/>
        <v>0.85718425807464715</v>
      </c>
      <c r="DH53" s="373">
        <f t="shared" si="197"/>
        <v>0.86710832886051514</v>
      </c>
      <c r="DI53" s="373">
        <f t="shared" si="198"/>
        <v>0.92710384770235421</v>
      </c>
      <c r="DJ53" s="373">
        <f t="shared" si="199"/>
        <v>0.90966154147264666</v>
      </c>
      <c r="DK53" s="373">
        <f t="shared" si="200"/>
        <v>0.93642645965271509</v>
      </c>
      <c r="DL53" s="373">
        <f t="shared" si="201"/>
        <v>0.95552277768006744</v>
      </c>
      <c r="DM53" s="373">
        <f t="shared" si="202"/>
        <v>0.95597387180669791</v>
      </c>
      <c r="DN53" s="373">
        <f t="shared" si="203"/>
        <v>0.95973298952861752</v>
      </c>
      <c r="DO53" s="373">
        <f t="shared" si="204"/>
        <v>0.94439578922318501</v>
      </c>
      <c r="DP53" s="373">
        <f t="shared" si="205"/>
        <v>0.95792861302209587</v>
      </c>
      <c r="DQ53" s="373">
        <f t="shared" si="206"/>
        <v>0.36925077776946552</v>
      </c>
      <c r="DR53" s="373"/>
      <c r="DS53" s="373">
        <f t="shared" si="207"/>
        <v>0.93462208314619366</v>
      </c>
      <c r="DT53" s="373"/>
      <c r="DU53" s="373"/>
      <c r="DV53" s="373">
        <f t="shared" si="208"/>
        <v>0.90756749859128205</v>
      </c>
      <c r="DW53" s="373">
        <f t="shared" si="209"/>
        <v>0.89753404269265813</v>
      </c>
      <c r="DX53" s="373">
        <f t="shared" si="210"/>
        <v>0.91847342891587314</v>
      </c>
      <c r="DY53" s="373"/>
      <c r="DZ53" s="373">
        <f t="shared" si="211"/>
        <v>0.93185137011403807</v>
      </c>
      <c r="EA53" s="373">
        <f t="shared" si="212"/>
        <v>0.92225415142839795</v>
      </c>
      <c r="EB53" s="373">
        <f t="shared" si="213"/>
        <v>0.92428992508898833</v>
      </c>
      <c r="EC53" s="373">
        <f t="shared" si="214"/>
        <v>0.92894312202748053</v>
      </c>
      <c r="ED53" s="373">
        <f t="shared" si="215"/>
        <v>0.87775795570406623</v>
      </c>
      <c r="EE53" s="373">
        <f t="shared" si="216"/>
        <v>0.88313821466419806</v>
      </c>
      <c r="EF53" s="373">
        <f t="shared" si="217"/>
        <v>0.88880929843298528</v>
      </c>
      <c r="EG53" s="373">
        <f t="shared" si="218"/>
        <v>0.8930262581584939</v>
      </c>
      <c r="EH53" s="373">
        <f t="shared" si="219"/>
        <v>0.88212032783390282</v>
      </c>
      <c r="EI53" s="373">
        <f t="shared" si="220"/>
        <v>0.88633728755941132</v>
      </c>
      <c r="EJ53" s="373">
        <f t="shared" si="221"/>
        <v>0.8763038316607874</v>
      </c>
      <c r="EK53" s="373">
        <f t="shared" si="222"/>
        <v>0.8616171788236715</v>
      </c>
      <c r="EM53" s="361">
        <v>35.340000000000003</v>
      </c>
      <c r="EN53" s="361">
        <v>35.729999999999997</v>
      </c>
      <c r="EO53" s="361">
        <v>36.020000000000003</v>
      </c>
      <c r="EP53" s="361">
        <v>35.270000000000003</v>
      </c>
      <c r="EQ53" s="381">
        <v>35.56</v>
      </c>
      <c r="ER53" s="361">
        <v>34.869999999999997</v>
      </c>
      <c r="ES53" s="244">
        <v>33.86</v>
      </c>
      <c r="EW53" s="375">
        <f t="shared" si="227"/>
        <v>-0.76322399999999746</v>
      </c>
      <c r="EX53" s="375">
        <f t="shared" si="228"/>
        <v>-0.9085999999999963</v>
      </c>
      <c r="EY53" s="244">
        <f t="shared" si="228"/>
        <v>-1.3654960000000038</v>
      </c>
      <c r="EZ53" s="375">
        <f t="shared" si="228"/>
        <v>2.3415920000000021</v>
      </c>
      <c r="FA53" s="375">
        <f t="shared" si="228"/>
        <v>-0.69053600000000159</v>
      </c>
      <c r="FB53" s="375">
        <f t="shared" si="228"/>
        <v>0.33747999999999934</v>
      </c>
      <c r="FC53" s="375">
        <f t="shared" si="224"/>
        <v>-1.5368319999999969</v>
      </c>
      <c r="FD53" s="375">
        <f t="shared" si="224"/>
        <v>0.91898399999999825</v>
      </c>
      <c r="FE53" s="375">
        <f t="shared" si="224"/>
        <v>-1.0383999999998395E-2</v>
      </c>
      <c r="FF53" s="375">
        <f t="shared" si="224"/>
        <v>0.41535999999999973</v>
      </c>
      <c r="FG53" s="375">
        <f t="shared" si="224"/>
        <v>-8.3072000000001367E-2</v>
      </c>
      <c r="FH53" s="375">
        <f t="shared" si="224"/>
        <v>-0.81514400000000009</v>
      </c>
      <c r="FI53" s="375">
        <f t="shared" si="224"/>
        <v>0.23363999999999763</v>
      </c>
      <c r="FJ53" s="375">
        <f t="shared" si="224"/>
        <v>0.67496000000000222</v>
      </c>
      <c r="FK53" s="375">
        <f t="shared" si="224"/>
        <v>-0.36863200000000163</v>
      </c>
      <c r="FL53" s="375">
        <f t="shared" si="224"/>
        <v>0.58150400000000246</v>
      </c>
      <c r="FM53" s="375">
        <f t="shared" si="224"/>
        <v>0.3063280000000006</v>
      </c>
      <c r="FN53" s="375">
        <f t="shared" si="224"/>
        <v>-0.34267200000000031</v>
      </c>
      <c r="FO53" s="375">
        <f t="shared" si="224"/>
        <v>0.37901600000000002</v>
      </c>
      <c r="FP53" s="375">
        <f t="shared" si="224"/>
        <v>6.7495999999998446E-2</v>
      </c>
      <c r="FQ53" s="375">
        <f t="shared" si="224"/>
        <v>-0.16614399999999918</v>
      </c>
      <c r="FR53" s="375">
        <f t="shared" si="224"/>
        <v>-16.162696</v>
      </c>
      <c r="FS53" s="375">
        <f t="shared" si="225"/>
        <v>-12.75</v>
      </c>
      <c r="FT53" s="375">
        <f t="shared" si="225"/>
        <v>28.985384</v>
      </c>
      <c r="FU53" s="375">
        <f t="shared" si="225"/>
        <v>-28.985384</v>
      </c>
      <c r="FV53" s="375">
        <f t="shared" si="225"/>
        <v>0</v>
      </c>
      <c r="FW53" s="375">
        <f t="shared" si="225"/>
        <v>27.607139</v>
      </c>
      <c r="FX53" s="375">
        <f t="shared" si="225"/>
        <v>-8.5356999999998351E-2</v>
      </c>
      <c r="FY53" s="375">
        <f t="shared" si="225"/>
        <v>0.14058799999999749</v>
      </c>
      <c r="FZ53" s="375">
        <f t="shared" si="225"/>
        <v>-27.662369999999999</v>
      </c>
      <c r="GA53" s="375">
        <f t="shared" si="225"/>
        <v>27.737684999999999</v>
      </c>
      <c r="GB53" s="375">
        <f t="shared" si="225"/>
        <v>0.46695300000000373</v>
      </c>
      <c r="GC53" s="375">
        <f t="shared" si="225"/>
        <v>-0.7732340000000022</v>
      </c>
      <c r="GD53" s="375">
        <f t="shared" si="225"/>
        <v>0.51214200000000076</v>
      </c>
      <c r="GE53" s="375">
        <f t="shared" si="225"/>
        <v>-0.86361199999999982</v>
      </c>
      <c r="GF53" s="375">
        <f t="shared" si="225"/>
        <v>0.60251999999999839</v>
      </c>
      <c r="GG53" s="375">
        <f t="shared" si="225"/>
        <v>3.5146999999998485E-2</v>
      </c>
      <c r="GH53" s="375">
        <f t="shared" si="225"/>
        <v>-0.26611300000000071</v>
      </c>
      <c r="GI53" s="375">
        <f t="shared" si="226"/>
        <v>-0.41172199999999748</v>
      </c>
      <c r="GJ53" s="375">
        <f t="shared" si="226"/>
        <v>-0.66779300000000319</v>
      </c>
      <c r="GK53" s="375">
        <f t="shared" si="226"/>
        <v>0.3866170000000011</v>
      </c>
      <c r="GL53" s="375">
        <f t="shared" si="226"/>
        <v>-0.47699499999999873</v>
      </c>
    </row>
    <row r="54" spans="1:194">
      <c r="C54" s="361">
        <v>36.659999999999997</v>
      </c>
      <c r="D54" s="361" t="s">
        <v>43</v>
      </c>
      <c r="E54" s="361">
        <v>36.159999999999997</v>
      </c>
      <c r="F54" s="361">
        <v>34.479999999999997</v>
      </c>
      <c r="G54" s="361">
        <v>35.32</v>
      </c>
      <c r="H54" s="361">
        <v>33.25</v>
      </c>
      <c r="I54" s="361">
        <v>36.630000000000003</v>
      </c>
      <c r="J54" s="361">
        <v>37.31</v>
      </c>
      <c r="K54" s="361">
        <v>37.11</v>
      </c>
      <c r="L54" s="361">
        <v>34.61</v>
      </c>
      <c r="M54" s="361">
        <v>38.83</v>
      </c>
      <c r="N54" s="361">
        <v>39.880000000000003</v>
      </c>
      <c r="O54" s="361">
        <v>39.57</v>
      </c>
      <c r="P54" s="361">
        <v>38.299999999999997</v>
      </c>
      <c r="Q54" s="361">
        <v>38.24</v>
      </c>
      <c r="R54" s="361">
        <v>39.07</v>
      </c>
      <c r="S54" s="361">
        <v>39.049999999999997</v>
      </c>
      <c r="T54" s="361">
        <v>39.11</v>
      </c>
      <c r="U54" s="361">
        <v>39.340000000000003</v>
      </c>
      <c r="V54" s="372">
        <v>38.46</v>
      </c>
      <c r="W54" s="361">
        <v>39.020000000000003</v>
      </c>
      <c r="X54" s="361">
        <v>38.6</v>
      </c>
      <c r="Y54" s="361">
        <v>39.29</v>
      </c>
      <c r="Z54" s="372"/>
      <c r="AA54" s="372"/>
      <c r="AB54" s="361">
        <v>39.78</v>
      </c>
      <c r="AC54" s="372"/>
      <c r="AD54" s="372"/>
      <c r="AE54" s="361">
        <v>38.08</v>
      </c>
      <c r="AF54" s="361">
        <v>38.090000000000003</v>
      </c>
      <c r="AG54" s="361">
        <v>38.21</v>
      </c>
      <c r="AH54" s="372"/>
      <c r="AI54" s="361">
        <v>39.08</v>
      </c>
      <c r="AJ54" s="361">
        <v>39.15</v>
      </c>
      <c r="AK54" s="378">
        <v>38.39</v>
      </c>
      <c r="AL54" s="374">
        <v>38.32</v>
      </c>
      <c r="AM54" s="379">
        <v>37.54</v>
      </c>
      <c r="AN54" s="379">
        <v>37.64</v>
      </c>
      <c r="AO54" s="379">
        <v>37.590000000000003</v>
      </c>
      <c r="AP54" s="379">
        <v>38.56</v>
      </c>
      <c r="AQ54" s="379">
        <v>38.369999999999997</v>
      </c>
      <c r="AR54" s="379">
        <v>37.78</v>
      </c>
      <c r="AS54" s="379">
        <v>38.049999999999997</v>
      </c>
      <c r="AT54" s="244">
        <v>37.729999999999997</v>
      </c>
      <c r="AU54" s="380"/>
      <c r="AW54" s="362">
        <f>AW53/AY53*AY54</f>
        <v>33.362055950351774</v>
      </c>
      <c r="AX54" s="361" t="s">
        <v>43</v>
      </c>
      <c r="AY54" s="373">
        <f t="shared" si="174"/>
        <v>31.524271999999996</v>
      </c>
      <c r="AZ54" s="373">
        <f t="shared" si="174"/>
        <v>30.652016</v>
      </c>
      <c r="BA54" s="373">
        <f t="shared" si="175"/>
        <v>31.088144</v>
      </c>
      <c r="BB54" s="373">
        <f t="shared" si="175"/>
        <v>30.013400000000001</v>
      </c>
      <c r="BC54" s="373">
        <f t="shared" si="175"/>
        <v>31.768295999999999</v>
      </c>
      <c r="BD54" s="373">
        <f t="shared" si="175"/>
        <v>32.121352000000002</v>
      </c>
      <c r="BE54" s="373">
        <f t="shared" si="175"/>
        <v>32.017511999999996</v>
      </c>
      <c r="BF54" s="373">
        <f t="shared" si="175"/>
        <v>30.719511999999998</v>
      </c>
      <c r="BG54" s="373">
        <f t="shared" si="175"/>
        <v>32.910536</v>
      </c>
      <c r="BH54" s="373">
        <f t="shared" si="175"/>
        <v>33.455696000000003</v>
      </c>
      <c r="BI54" s="373">
        <f t="shared" si="175"/>
        <v>33.294744000000001</v>
      </c>
      <c r="BJ54" s="373">
        <f t="shared" si="175"/>
        <v>32.635359999999999</v>
      </c>
      <c r="BK54" s="373">
        <f t="shared" si="175"/>
        <v>32.604208</v>
      </c>
      <c r="BL54" s="373">
        <f t="shared" si="175"/>
        <v>33.035144000000003</v>
      </c>
      <c r="BM54" s="373">
        <f t="shared" si="175"/>
        <v>33.024760000000001</v>
      </c>
      <c r="BN54" s="373">
        <f t="shared" si="175"/>
        <v>33.055911999999999</v>
      </c>
      <c r="BO54" s="373">
        <f t="shared" si="175"/>
        <v>33.175328</v>
      </c>
      <c r="BP54" s="373">
        <f t="shared" si="175"/>
        <v>32.718432</v>
      </c>
      <c r="BQ54" s="373">
        <f t="shared" si="176"/>
        <v>33.009184000000005</v>
      </c>
      <c r="BR54" s="373">
        <f t="shared" si="176"/>
        <v>32.791119999999999</v>
      </c>
      <c r="BS54" s="373">
        <f t="shared" si="176"/>
        <v>33.149367999999996</v>
      </c>
      <c r="BT54" s="373">
        <f t="shared" si="176"/>
        <v>12.75</v>
      </c>
      <c r="BU54" s="373"/>
      <c r="BV54" s="373">
        <f t="shared" si="177"/>
        <v>33.403776000000001</v>
      </c>
      <c r="BW54" s="373"/>
      <c r="BX54" s="373"/>
      <c r="BY54" s="373">
        <f t="shared" si="178"/>
        <v>31.869968</v>
      </c>
      <c r="BZ54" s="373">
        <f t="shared" si="178"/>
        <v>31.874989000000003</v>
      </c>
      <c r="CA54" s="373">
        <f t="shared" si="178"/>
        <v>31.935241000000001</v>
      </c>
      <c r="CB54" s="373"/>
      <c r="CC54" s="373">
        <f t="shared" si="179"/>
        <v>32.372067999999999</v>
      </c>
      <c r="CD54" s="373">
        <f t="shared" si="179"/>
        <v>32.407214999999994</v>
      </c>
      <c r="CE54" s="373">
        <f t="shared" si="179"/>
        <v>32.025618999999999</v>
      </c>
      <c r="CF54" s="373">
        <f t="shared" si="179"/>
        <v>31.990472</v>
      </c>
      <c r="CG54" s="373">
        <f t="shared" si="179"/>
        <v>31.598834</v>
      </c>
      <c r="CH54" s="373">
        <f t="shared" si="179"/>
        <v>31.649044</v>
      </c>
      <c r="CI54" s="373">
        <f t="shared" si="179"/>
        <v>31.623939</v>
      </c>
      <c r="CJ54" s="373">
        <f t="shared" si="179"/>
        <v>32.110976000000001</v>
      </c>
      <c r="CK54" s="373">
        <f t="shared" si="179"/>
        <v>32.015576999999993</v>
      </c>
      <c r="CL54" s="373">
        <f t="shared" si="179"/>
        <v>31.719338</v>
      </c>
      <c r="CM54" s="373">
        <f t="shared" si="179"/>
        <v>31.854904999999999</v>
      </c>
      <c r="CN54" s="373">
        <f t="shared" si="179"/>
        <v>31.694232999999997</v>
      </c>
      <c r="CO54" s="373"/>
      <c r="CP54" s="373">
        <v>33.193463304526908</v>
      </c>
      <c r="CQ54" s="373">
        <f t="shared" si="181"/>
        <v>26.554770643621527</v>
      </c>
      <c r="CR54" s="373">
        <f t="shared" si="182"/>
        <v>1.2096264144429947</v>
      </c>
      <c r="CS54" s="373">
        <f t="shared" si="183"/>
        <v>0</v>
      </c>
      <c r="CT54" s="373">
        <f t="shared" si="184"/>
        <v>1.0050790917560528</v>
      </c>
      <c r="CU54" s="373"/>
      <c r="CV54" s="373">
        <f t="shared" si="185"/>
        <v>0.94971325259996997</v>
      </c>
      <c r="CW54" s="373">
        <f t="shared" si="186"/>
        <v>0.92343530769263515</v>
      </c>
      <c r="CX54" s="373">
        <f t="shared" si="187"/>
        <v>0.93657428014630262</v>
      </c>
      <c r="CY54" s="373">
        <f t="shared" si="188"/>
        <v>0.90419609802833645</v>
      </c>
      <c r="CZ54" s="373">
        <f t="shared" si="189"/>
        <v>0.95706482052047448</v>
      </c>
      <c r="DA54" s="373">
        <f t="shared" si="190"/>
        <v>0.96770113155439574</v>
      </c>
      <c r="DB54" s="373">
        <f t="shared" si="191"/>
        <v>0.96457280477971286</v>
      </c>
      <c r="DC54" s="373">
        <f t="shared" si="192"/>
        <v>0.92546872009617887</v>
      </c>
      <c r="DD54" s="362">
        <f t="shared" si="193"/>
        <v>0.99147641504198447</v>
      </c>
      <c r="DE54" s="373">
        <f t="shared" si="194"/>
        <v>1.0079001306090689</v>
      </c>
      <c r="DF54" s="373">
        <f t="shared" si="195"/>
        <v>1.0030512241083105</v>
      </c>
      <c r="DG54" s="373">
        <f t="shared" si="196"/>
        <v>0.9831863490890751</v>
      </c>
      <c r="DH54" s="373">
        <f t="shared" si="197"/>
        <v>0.98224785105667034</v>
      </c>
      <c r="DI54" s="373">
        <f t="shared" si="198"/>
        <v>0.99523040717160371</v>
      </c>
      <c r="DJ54" s="373">
        <f t="shared" si="199"/>
        <v>0.99491757449413543</v>
      </c>
      <c r="DK54" s="373">
        <f t="shared" si="200"/>
        <v>0.99585607252654018</v>
      </c>
      <c r="DL54" s="373">
        <f t="shared" si="201"/>
        <v>0.99945364831742534</v>
      </c>
      <c r="DM54" s="373">
        <f t="shared" si="202"/>
        <v>0.98568901050882141</v>
      </c>
      <c r="DN54" s="373">
        <f t="shared" si="203"/>
        <v>0.99444832547793316</v>
      </c>
      <c r="DO54" s="373">
        <f t="shared" si="204"/>
        <v>0.98787883925109921</v>
      </c>
      <c r="DP54" s="373">
        <f t="shared" si="205"/>
        <v>0.99867156662375456</v>
      </c>
      <c r="DQ54" s="373">
        <f t="shared" si="206"/>
        <v>0.38411177173733363</v>
      </c>
      <c r="DR54" s="373"/>
      <c r="DS54" s="373">
        <f t="shared" si="207"/>
        <v>1.0063359672217274</v>
      </c>
      <c r="DT54" s="373"/>
      <c r="DU54" s="373"/>
      <c r="DV54" s="373">
        <f t="shared" si="208"/>
        <v>0.96012783323075512</v>
      </c>
      <c r="DW54" s="373">
        <f t="shared" si="209"/>
        <v>0.96027909795278599</v>
      </c>
      <c r="DX54" s="373">
        <f t="shared" si="210"/>
        <v>0.96209427461715602</v>
      </c>
      <c r="DY54" s="373"/>
      <c r="DZ54" s="373">
        <f t="shared" si="211"/>
        <v>0.97525430543383862</v>
      </c>
      <c r="EA54" s="373">
        <f t="shared" si="212"/>
        <v>0.97631315848805433</v>
      </c>
      <c r="EB54" s="373">
        <f t="shared" si="213"/>
        <v>0.96481703961371101</v>
      </c>
      <c r="EC54" s="373">
        <f t="shared" si="214"/>
        <v>0.96375818655949519</v>
      </c>
      <c r="ED54" s="373">
        <f t="shared" si="215"/>
        <v>0.95195953824109003</v>
      </c>
      <c r="EE54" s="373">
        <f t="shared" si="216"/>
        <v>0.95347218546139834</v>
      </c>
      <c r="EF54" s="373">
        <f t="shared" si="217"/>
        <v>0.95271586185124413</v>
      </c>
      <c r="EG54" s="373">
        <f t="shared" si="218"/>
        <v>0.96738853988823525</v>
      </c>
      <c r="EH54" s="373">
        <f t="shared" si="219"/>
        <v>0.96451451016964906</v>
      </c>
      <c r="EI54" s="373">
        <f t="shared" si="220"/>
        <v>0.9555898915698301</v>
      </c>
      <c r="EJ54" s="373">
        <f t="shared" si="221"/>
        <v>0.95967403906466253</v>
      </c>
      <c r="EK54" s="373">
        <f t="shared" si="222"/>
        <v>0.95483356795967578</v>
      </c>
      <c r="EM54" s="361">
        <v>37.64</v>
      </c>
      <c r="EN54" s="361">
        <v>37.590000000000003</v>
      </c>
      <c r="EO54" s="361">
        <v>38.56</v>
      </c>
      <c r="EP54" s="361">
        <v>38.369999999999997</v>
      </c>
      <c r="EQ54" s="381">
        <v>37.78</v>
      </c>
      <c r="ER54" s="361">
        <v>38.049999999999997</v>
      </c>
      <c r="ES54" s="244">
        <v>37.729999999999997</v>
      </c>
      <c r="EW54" s="375">
        <f t="shared" si="227"/>
        <v>-1.5160640000000001</v>
      </c>
      <c r="EX54" s="375">
        <f t="shared" si="228"/>
        <v>-0.34267199999999676</v>
      </c>
      <c r="EY54" s="244">
        <f t="shared" si="228"/>
        <v>-1.3654960000000003</v>
      </c>
      <c r="EZ54" s="375">
        <f t="shared" si="228"/>
        <v>0.1713359999999966</v>
      </c>
      <c r="FA54" s="375">
        <f t="shared" si="228"/>
        <v>1.3551120000000019</v>
      </c>
      <c r="FB54" s="375">
        <f t="shared" si="228"/>
        <v>-1.3758799999999987</v>
      </c>
      <c r="FC54" s="375">
        <f t="shared" si="224"/>
        <v>-0.70092000000000354</v>
      </c>
      <c r="FD54" s="375">
        <f t="shared" si="224"/>
        <v>1.5835600000000021</v>
      </c>
      <c r="FE54" s="375">
        <f t="shared" si="224"/>
        <v>-1.5991359999999979</v>
      </c>
      <c r="FF54" s="375">
        <f t="shared" si="224"/>
        <v>3.2761519999999962</v>
      </c>
      <c r="FG54" s="375">
        <f t="shared" si="224"/>
        <v>-2.1339119999999987</v>
      </c>
      <c r="FH54" s="375">
        <f t="shared" si="224"/>
        <v>-1.1630080000000014</v>
      </c>
      <c r="FI54" s="375">
        <f t="shared" si="224"/>
        <v>0.55035200000000373</v>
      </c>
      <c r="FJ54" s="375">
        <f t="shared" si="224"/>
        <v>2.8244479999999967</v>
      </c>
      <c r="FK54" s="375">
        <f t="shared" si="224"/>
        <v>-0.86706399999999917</v>
      </c>
      <c r="FL54" s="375">
        <f t="shared" si="224"/>
        <v>0.73207199999999872</v>
      </c>
      <c r="FM54" s="375">
        <f t="shared" si="224"/>
        <v>1.6614400000000025</v>
      </c>
      <c r="FN54" s="375">
        <f t="shared" si="224"/>
        <v>-0.38420800000000099</v>
      </c>
      <c r="FO54" s="375">
        <f t="shared" si="224"/>
        <v>-4.6728000000001657E-2</v>
      </c>
      <c r="FP54" s="375">
        <f t="shared" si="224"/>
        <v>5.1920000000009736E-3</v>
      </c>
      <c r="FQ54" s="375">
        <f t="shared" si="224"/>
        <v>0.19729600000000147</v>
      </c>
      <c r="FR54" s="375">
        <f t="shared" si="224"/>
        <v>-19.553072</v>
      </c>
      <c r="FS54" s="375">
        <f t="shared" si="225"/>
        <v>-12.75</v>
      </c>
      <c r="FT54" s="375">
        <f t="shared" si="225"/>
        <v>30.667591999999999</v>
      </c>
      <c r="FU54" s="375">
        <f t="shared" si="225"/>
        <v>-30.667591999999999</v>
      </c>
      <c r="FV54" s="375">
        <f t="shared" si="225"/>
        <v>0</v>
      </c>
      <c r="FW54" s="375">
        <f t="shared" si="225"/>
        <v>30.695053999999999</v>
      </c>
      <c r="FX54" s="375">
        <f t="shared" si="225"/>
        <v>-0.46695299999999662</v>
      </c>
      <c r="FY54" s="375">
        <f t="shared" si="225"/>
        <v>0.63766699999999688</v>
      </c>
      <c r="FZ54" s="375">
        <f t="shared" si="225"/>
        <v>-30.865767999999999</v>
      </c>
      <c r="GA54" s="375">
        <f t="shared" si="225"/>
        <v>30.946104000000002</v>
      </c>
      <c r="GB54" s="375">
        <f t="shared" si="225"/>
        <v>0.47699499999999517</v>
      </c>
      <c r="GC54" s="375">
        <f t="shared" si="225"/>
        <v>-0.64770899999999898</v>
      </c>
      <c r="GD54" s="375">
        <f t="shared" si="225"/>
        <v>-0.37155399999999972</v>
      </c>
      <c r="GE54" s="375">
        <f t="shared" si="225"/>
        <v>-1.3155019999999986</v>
      </c>
      <c r="GF54" s="375">
        <f t="shared" si="225"/>
        <v>-5.0209999999999866E-2</v>
      </c>
      <c r="GG54" s="375">
        <f t="shared" si="225"/>
        <v>0.32636500000000268</v>
      </c>
      <c r="GH54" s="375">
        <f t="shared" si="225"/>
        <v>1.059431</v>
      </c>
      <c r="GI54" s="375">
        <f t="shared" si="226"/>
        <v>-1.0795150000000042</v>
      </c>
      <c r="GJ54" s="375">
        <f t="shared" si="226"/>
        <v>-0.25607099999999861</v>
      </c>
      <c r="GK54" s="375">
        <f t="shared" si="226"/>
        <v>0.74310800000000299</v>
      </c>
      <c r="GL54" s="375">
        <f t="shared" si="226"/>
        <v>-1.3857960000000027</v>
      </c>
    </row>
    <row r="55" spans="1:194">
      <c r="C55" s="361">
        <v>36.6</v>
      </c>
      <c r="D55" s="361" t="s">
        <v>44</v>
      </c>
      <c r="E55" s="361">
        <v>38.68</v>
      </c>
      <c r="F55" s="361">
        <v>38.619999999999997</v>
      </c>
      <c r="G55" s="361">
        <v>35.61</v>
      </c>
      <c r="H55" s="361">
        <v>38.14</v>
      </c>
      <c r="I55" s="361">
        <v>36.43</v>
      </c>
      <c r="J55" s="361">
        <v>39.299999999999997</v>
      </c>
      <c r="K55" s="361">
        <v>37.450000000000003</v>
      </c>
      <c r="L55" s="361">
        <v>40.020000000000003</v>
      </c>
      <c r="M55" s="361">
        <v>40.65</v>
      </c>
      <c r="N55" s="361">
        <v>40.479999999999997</v>
      </c>
      <c r="O55" s="361">
        <v>39.86</v>
      </c>
      <c r="P55" s="361">
        <v>39.22</v>
      </c>
      <c r="Q55" s="361">
        <v>38.840000000000003</v>
      </c>
      <c r="R55" s="361">
        <v>39.31</v>
      </c>
      <c r="S55" s="361">
        <v>39.22</v>
      </c>
      <c r="T55" s="361">
        <v>38.82</v>
      </c>
      <c r="U55" s="361">
        <v>38.799999999999997</v>
      </c>
      <c r="V55" s="372">
        <v>39.71</v>
      </c>
      <c r="W55" s="361">
        <v>39.83</v>
      </c>
      <c r="X55" s="361">
        <v>38.71</v>
      </c>
      <c r="Y55" s="361">
        <v>39.58</v>
      </c>
      <c r="Z55" s="372"/>
      <c r="AA55" s="372"/>
      <c r="AB55" s="361">
        <v>39.590000000000003</v>
      </c>
      <c r="AC55" s="372"/>
      <c r="AD55" s="372"/>
      <c r="AE55" s="361">
        <v>39.08</v>
      </c>
      <c r="AF55" s="361">
        <v>38.68</v>
      </c>
      <c r="AG55" s="361">
        <v>40.26</v>
      </c>
      <c r="AH55" s="372"/>
      <c r="AI55" s="361">
        <v>39.85</v>
      </c>
      <c r="AJ55" s="361">
        <v>39.770000000000003</v>
      </c>
      <c r="AK55" s="378">
        <v>39.18</v>
      </c>
      <c r="AL55" s="374">
        <v>39.89</v>
      </c>
      <c r="AM55" s="379">
        <v>39.51</v>
      </c>
      <c r="AN55" s="379">
        <v>39.32</v>
      </c>
      <c r="AO55" s="379">
        <v>39.78</v>
      </c>
      <c r="AP55" s="379">
        <v>39.619999999999997</v>
      </c>
      <c r="AQ55" s="379">
        <v>39.21</v>
      </c>
      <c r="AR55" s="379">
        <v>39.380000000000003</v>
      </c>
      <c r="AS55" s="379">
        <v>39.94</v>
      </c>
      <c r="AT55" s="244">
        <v>38.409999999999997</v>
      </c>
      <c r="AU55" s="380"/>
      <c r="AW55" s="362">
        <f>AW54/AY54*AY55</f>
        <v>34.746715371274966</v>
      </c>
      <c r="AX55" s="361" t="s">
        <v>44</v>
      </c>
      <c r="AY55" s="373">
        <f t="shared" si="174"/>
        <v>32.832656</v>
      </c>
      <c r="AZ55" s="373">
        <f t="shared" si="174"/>
        <v>32.801503999999994</v>
      </c>
      <c r="BA55" s="373">
        <f t="shared" si="175"/>
        <v>31.238712</v>
      </c>
      <c r="BB55" s="373">
        <f t="shared" si="175"/>
        <v>32.552288000000004</v>
      </c>
      <c r="BC55" s="373">
        <f t="shared" si="175"/>
        <v>31.664456000000001</v>
      </c>
      <c r="BD55" s="373">
        <f t="shared" si="175"/>
        <v>33.154560000000004</v>
      </c>
      <c r="BE55" s="373">
        <f t="shared" si="175"/>
        <v>32.194040000000001</v>
      </c>
      <c r="BF55" s="373">
        <f t="shared" si="175"/>
        <v>33.528384000000003</v>
      </c>
      <c r="BG55" s="373">
        <f t="shared" si="175"/>
        <v>33.85548</v>
      </c>
      <c r="BH55" s="373">
        <f t="shared" si="175"/>
        <v>33.767215999999998</v>
      </c>
      <c r="BI55" s="373">
        <f t="shared" si="175"/>
        <v>33.445312000000001</v>
      </c>
      <c r="BJ55" s="373">
        <f t="shared" si="175"/>
        <v>33.113023999999996</v>
      </c>
      <c r="BK55" s="373">
        <f t="shared" si="175"/>
        <v>32.915728000000001</v>
      </c>
      <c r="BL55" s="373">
        <f t="shared" si="175"/>
        <v>33.159751999999997</v>
      </c>
      <c r="BM55" s="373">
        <f t="shared" si="175"/>
        <v>33.113023999999996</v>
      </c>
      <c r="BN55" s="373">
        <f t="shared" si="175"/>
        <v>32.905343999999999</v>
      </c>
      <c r="BO55" s="373">
        <f t="shared" si="175"/>
        <v>32.894959999999998</v>
      </c>
      <c r="BP55" s="373">
        <f t="shared" si="175"/>
        <v>33.367432000000001</v>
      </c>
      <c r="BQ55" s="373">
        <f t="shared" si="176"/>
        <v>33.429735999999998</v>
      </c>
      <c r="BR55" s="373">
        <f t="shared" si="176"/>
        <v>32.848231999999996</v>
      </c>
      <c r="BS55" s="373">
        <f t="shared" si="176"/>
        <v>33.299936000000002</v>
      </c>
      <c r="BT55" s="373">
        <f t="shared" si="176"/>
        <v>12.75</v>
      </c>
      <c r="BU55" s="373"/>
      <c r="BV55" s="373">
        <f t="shared" si="177"/>
        <v>33.305127999999996</v>
      </c>
      <c r="BW55" s="373"/>
      <c r="BX55" s="373"/>
      <c r="BY55" s="373">
        <f t="shared" si="178"/>
        <v>32.372067999999999</v>
      </c>
      <c r="BZ55" s="373">
        <f t="shared" si="178"/>
        <v>32.171227999999999</v>
      </c>
      <c r="CA55" s="373">
        <f t="shared" si="178"/>
        <v>32.964545999999999</v>
      </c>
      <c r="CB55" s="373"/>
      <c r="CC55" s="373">
        <f t="shared" si="179"/>
        <v>32.758685</v>
      </c>
      <c r="CD55" s="373">
        <f t="shared" si="179"/>
        <v>32.718517000000006</v>
      </c>
      <c r="CE55" s="373">
        <f t="shared" si="179"/>
        <v>32.422277999999999</v>
      </c>
      <c r="CF55" s="373">
        <f t="shared" si="179"/>
        <v>32.778768999999997</v>
      </c>
      <c r="CG55" s="373">
        <f t="shared" si="179"/>
        <v>32.587970999999996</v>
      </c>
      <c r="CH55" s="373">
        <f t="shared" si="179"/>
        <v>32.492571999999996</v>
      </c>
      <c r="CI55" s="373">
        <f t="shared" si="179"/>
        <v>32.723538000000005</v>
      </c>
      <c r="CJ55" s="373">
        <f t="shared" si="179"/>
        <v>32.643202000000002</v>
      </c>
      <c r="CK55" s="373">
        <f t="shared" si="179"/>
        <v>32.437341000000004</v>
      </c>
      <c r="CL55" s="373">
        <f t="shared" si="179"/>
        <v>32.522698000000005</v>
      </c>
      <c r="CM55" s="373">
        <f t="shared" si="179"/>
        <v>32.803873999999993</v>
      </c>
      <c r="CN55" s="373">
        <f t="shared" si="179"/>
        <v>32.035660999999998</v>
      </c>
      <c r="CO55" s="373"/>
      <c r="CP55" s="373">
        <v>32.791150945302306</v>
      </c>
      <c r="CQ55" s="373">
        <f t="shared" si="181"/>
        <v>26.232920756241846</v>
      </c>
      <c r="CR55" s="373">
        <f t="shared" si="182"/>
        <v>1.2638531678601297</v>
      </c>
      <c r="CS55" s="373">
        <f t="shared" si="183"/>
        <v>0</v>
      </c>
      <c r="CT55" s="373">
        <f t="shared" si="184"/>
        <v>1.0596369559956789</v>
      </c>
      <c r="CU55" s="373"/>
      <c r="CV55" s="373">
        <f t="shared" si="185"/>
        <v>1.0012657394907221</v>
      </c>
      <c r="CW55" s="373">
        <f t="shared" si="186"/>
        <v>1.0003157270909753</v>
      </c>
      <c r="CX55" s="373">
        <f t="shared" si="187"/>
        <v>0.95265677170368701</v>
      </c>
      <c r="CY55" s="373">
        <f t="shared" si="188"/>
        <v>0.99271562789300261</v>
      </c>
      <c r="CZ55" s="373">
        <f t="shared" si="189"/>
        <v>0.96564027450022405</v>
      </c>
      <c r="DA55" s="373">
        <f t="shared" si="190"/>
        <v>1.0110825342881038</v>
      </c>
      <c r="DB55" s="373">
        <f t="shared" si="191"/>
        <v>0.9817904852959165</v>
      </c>
      <c r="DC55" s="373">
        <f t="shared" si="192"/>
        <v>1.0224826830850631</v>
      </c>
      <c r="DD55" s="362">
        <f t="shared" si="193"/>
        <v>1.0324578132824023</v>
      </c>
      <c r="DE55" s="373">
        <f t="shared" si="194"/>
        <v>1.0297661114831203</v>
      </c>
      <c r="DF55" s="373">
        <f t="shared" si="195"/>
        <v>1.0199493166857387</v>
      </c>
      <c r="DG55" s="373">
        <f t="shared" si="196"/>
        <v>1.0098158510884414</v>
      </c>
      <c r="DH55" s="373">
        <f t="shared" si="197"/>
        <v>1.0037991058900464</v>
      </c>
      <c r="DI55" s="373">
        <f t="shared" si="198"/>
        <v>1.0112408696880613</v>
      </c>
      <c r="DJ55" s="373">
        <f t="shared" si="199"/>
        <v>1.0098158510884414</v>
      </c>
      <c r="DK55" s="373">
        <f t="shared" si="200"/>
        <v>1.0034824350901308</v>
      </c>
      <c r="DL55" s="373">
        <f t="shared" si="201"/>
        <v>1.0031657642902152</v>
      </c>
      <c r="DM55" s="373">
        <f t="shared" si="202"/>
        <v>1.0175742856863721</v>
      </c>
      <c r="DN55" s="373">
        <f t="shared" si="203"/>
        <v>1.0194743104858652</v>
      </c>
      <c r="DO55" s="373">
        <f t="shared" si="204"/>
        <v>1.0017407456905951</v>
      </c>
      <c r="DP55" s="373">
        <f t="shared" si="205"/>
        <v>1.0155159254869213</v>
      </c>
      <c r="DQ55" s="373">
        <f t="shared" si="206"/>
        <v>0.38882441245407334</v>
      </c>
      <c r="DR55" s="373"/>
      <c r="DS55" s="373">
        <f t="shared" si="207"/>
        <v>1.0156742608868787</v>
      </c>
      <c r="DT55" s="373"/>
      <c r="DU55" s="373"/>
      <c r="DV55" s="373">
        <f t="shared" si="208"/>
        <v>0.98721963294300452</v>
      </c>
      <c r="DW55" s="373">
        <f t="shared" si="209"/>
        <v>0.98109480980596331</v>
      </c>
      <c r="DX55" s="373">
        <f t="shared" si="210"/>
        <v>1.0052878611972762</v>
      </c>
      <c r="DY55" s="373"/>
      <c r="DZ55" s="373">
        <f t="shared" si="211"/>
        <v>0.99900991748180901</v>
      </c>
      <c r="EA55" s="373">
        <f t="shared" si="212"/>
        <v>0.99778495285440094</v>
      </c>
      <c r="EB55" s="373">
        <f t="shared" si="213"/>
        <v>0.98875083872726488</v>
      </c>
      <c r="EC55" s="373">
        <f t="shared" si="214"/>
        <v>0.99962239979551304</v>
      </c>
      <c r="ED55" s="373">
        <f t="shared" si="215"/>
        <v>0.99380381781532379</v>
      </c>
      <c r="EE55" s="373">
        <f t="shared" si="216"/>
        <v>0.99089452682522916</v>
      </c>
      <c r="EF55" s="373">
        <f t="shared" si="217"/>
        <v>0.99793807343282692</v>
      </c>
      <c r="EG55" s="373">
        <f t="shared" si="218"/>
        <v>0.99548814417801035</v>
      </c>
      <c r="EH55" s="373">
        <f t="shared" si="219"/>
        <v>0.98921020046254304</v>
      </c>
      <c r="EI55" s="373">
        <f t="shared" si="220"/>
        <v>0.99181325029578571</v>
      </c>
      <c r="EJ55" s="373">
        <f t="shared" si="221"/>
        <v>1.0003880026876431</v>
      </c>
      <c r="EK55" s="373">
        <f t="shared" si="222"/>
        <v>0.97696055418846039</v>
      </c>
      <c r="EM55" s="361">
        <v>39.32</v>
      </c>
      <c r="EN55" s="361">
        <v>39.78</v>
      </c>
      <c r="EO55" s="361">
        <v>39.619999999999997</v>
      </c>
      <c r="EP55" s="361">
        <v>39.21</v>
      </c>
      <c r="EQ55" s="381">
        <v>39.380000000000003</v>
      </c>
      <c r="ER55" s="361">
        <v>39.94</v>
      </c>
      <c r="ES55" s="244">
        <v>38.409999999999997</v>
      </c>
      <c r="EW55" s="375">
        <f t="shared" si="227"/>
        <v>-1.7497039999999977</v>
      </c>
      <c r="EX55" s="375">
        <f t="shared" si="228"/>
        <v>-0.39459199999999939</v>
      </c>
      <c r="EY55" s="244">
        <f t="shared" si="228"/>
        <v>-0.35305600000000226</v>
      </c>
      <c r="EZ55" s="375">
        <f t="shared" si="228"/>
        <v>-0.76322400000000101</v>
      </c>
      <c r="FA55" s="375">
        <f t="shared" si="228"/>
        <v>1.6354800000000012</v>
      </c>
      <c r="FB55" s="375">
        <f t="shared" si="228"/>
        <v>0.56073600000000212</v>
      </c>
      <c r="FC55" s="375">
        <f t="shared" si="224"/>
        <v>-2.486968000000001</v>
      </c>
      <c r="FD55" s="375">
        <f t="shared" si="224"/>
        <v>1.1162799999999997</v>
      </c>
      <c r="FE55" s="375">
        <f t="shared" si="224"/>
        <v>0.72687999999999775</v>
      </c>
      <c r="FF55" s="375">
        <f t="shared" si="224"/>
        <v>3.2761520000000033</v>
      </c>
      <c r="FG55" s="375">
        <f t="shared" si="224"/>
        <v>-2.1287200000000013</v>
      </c>
      <c r="FH55" s="375">
        <f t="shared" si="224"/>
        <v>-1.6043279999999989</v>
      </c>
      <c r="FI55" s="375">
        <f t="shared" si="224"/>
        <v>0.34267199999999676</v>
      </c>
      <c r="FJ55" s="375">
        <f t="shared" si="224"/>
        <v>2.0716080000000048</v>
      </c>
      <c r="FK55" s="375">
        <f t="shared" si="224"/>
        <v>-0.60227200000000281</v>
      </c>
      <c r="FL55" s="375">
        <f t="shared" si="224"/>
        <v>0.92417599999999922</v>
      </c>
      <c r="FM55" s="375">
        <f t="shared" si="224"/>
        <v>0.65938400000000286</v>
      </c>
      <c r="FN55" s="375">
        <f t="shared" si="224"/>
        <v>1.5576000000002921E-2</v>
      </c>
      <c r="FO55" s="375">
        <f t="shared" si="224"/>
        <v>0.12979999999999592</v>
      </c>
      <c r="FP55" s="375">
        <f t="shared" si="224"/>
        <v>-0.52958399999999983</v>
      </c>
      <c r="FQ55" s="375">
        <f t="shared" si="224"/>
        <v>0.46727999999999525</v>
      </c>
      <c r="FR55" s="375">
        <f t="shared" si="224"/>
        <v>-20.326679999999996</v>
      </c>
      <c r="FS55" s="375">
        <f t="shared" si="225"/>
        <v>-12.75</v>
      </c>
      <c r="FT55" s="375">
        <f t="shared" si="225"/>
        <v>32.271920000000001</v>
      </c>
      <c r="FU55" s="375">
        <f t="shared" si="225"/>
        <v>-32.271920000000001</v>
      </c>
      <c r="FV55" s="375">
        <f t="shared" si="225"/>
        <v>0</v>
      </c>
      <c r="FW55" s="375">
        <f t="shared" si="225"/>
        <v>31.337742000000002</v>
      </c>
      <c r="FX55" s="375">
        <f t="shared" si="225"/>
        <v>-0.34644900000000334</v>
      </c>
      <c r="FY55" s="375">
        <f t="shared" si="225"/>
        <v>0.72302400000000233</v>
      </c>
      <c r="FZ55" s="375">
        <f t="shared" si="225"/>
        <v>-31.714317000000001</v>
      </c>
      <c r="GA55" s="375">
        <f t="shared" si="225"/>
        <v>32.176248999999999</v>
      </c>
      <c r="GB55" s="375">
        <f t="shared" si="225"/>
        <v>-0.3313859999999984</v>
      </c>
      <c r="GC55" s="375">
        <f t="shared" si="225"/>
        <v>7.0294000000000523E-2</v>
      </c>
      <c r="GD55" s="375">
        <f t="shared" si="225"/>
        <v>0.16067199999999815</v>
      </c>
      <c r="GE55" s="375">
        <f t="shared" si="225"/>
        <v>-1.767392000000001</v>
      </c>
      <c r="GF55" s="375">
        <f t="shared" si="225"/>
        <v>0.18577700000000519</v>
      </c>
      <c r="GG55" s="375">
        <f t="shared" si="225"/>
        <v>0.19581899999999663</v>
      </c>
      <c r="GH55" s="375">
        <f t="shared" si="225"/>
        <v>0.14560900000000032</v>
      </c>
      <c r="GI55" s="375">
        <f t="shared" si="226"/>
        <v>-0.37657499999999899</v>
      </c>
      <c r="GJ55" s="375">
        <f t="shared" si="226"/>
        <v>0.14560900000000032</v>
      </c>
      <c r="GK55" s="375">
        <f t="shared" si="226"/>
        <v>-0.34644900000000334</v>
      </c>
      <c r="GL55" s="375">
        <f t="shared" si="226"/>
        <v>-0.50712099999999793</v>
      </c>
    </row>
    <row r="56" spans="1:194">
      <c r="D56" s="361" t="s">
        <v>121</v>
      </c>
      <c r="F56" s="361">
        <v>39.07</v>
      </c>
      <c r="G56" s="361">
        <v>36.29</v>
      </c>
      <c r="H56" s="361">
        <v>37.83</v>
      </c>
      <c r="I56" s="361">
        <v>38.21</v>
      </c>
      <c r="AT56" s="361"/>
      <c r="AU56" s="361"/>
      <c r="AX56" s="361" t="s">
        <v>121</v>
      </c>
      <c r="AY56" s="373"/>
      <c r="AZ56" s="373">
        <f>0.5192*F56+12.75</f>
        <v>33.035144000000003</v>
      </c>
      <c r="BA56" s="373">
        <f>0.5192*G56+12.75</f>
        <v>31.591767999999998</v>
      </c>
      <c r="BB56" s="373">
        <f>0.5192*H56+12.75</f>
        <v>32.391335999999995</v>
      </c>
      <c r="BC56" s="373">
        <f>0.5192*I56+12.75</f>
        <v>32.588632000000004</v>
      </c>
      <c r="BP56" s="361"/>
      <c r="BQ56" s="361"/>
      <c r="CE56" s="361"/>
      <c r="CF56" s="361"/>
      <c r="CG56" s="361"/>
      <c r="CH56" s="361"/>
      <c r="CI56" s="361"/>
      <c r="CJ56" s="361"/>
      <c r="CK56" s="361"/>
      <c r="CL56" s="361"/>
      <c r="CM56" s="361"/>
      <c r="CN56" s="361"/>
      <c r="CO56" s="361"/>
      <c r="CP56" s="373"/>
      <c r="CQ56" s="373"/>
      <c r="CR56" s="373"/>
      <c r="CS56" s="373"/>
      <c r="CT56" s="373"/>
      <c r="CU56" s="373"/>
      <c r="CV56" s="373"/>
      <c r="CW56" s="373"/>
      <c r="CX56" s="373"/>
      <c r="CY56" s="373"/>
      <c r="CZ56" s="373"/>
      <c r="DA56" s="373"/>
      <c r="DB56" s="373"/>
      <c r="DC56" s="373"/>
      <c r="DD56" s="362"/>
      <c r="DE56" s="373"/>
      <c r="DF56" s="373"/>
      <c r="DG56" s="361"/>
      <c r="DH56" s="361"/>
      <c r="DI56" s="361"/>
      <c r="DJ56" s="361"/>
      <c r="DK56" s="361"/>
      <c r="DL56" s="361"/>
      <c r="ES56" s="361"/>
      <c r="ET56" s="361"/>
      <c r="EU56" s="361"/>
      <c r="EV56" s="244" t="s">
        <v>588</v>
      </c>
      <c r="EW56" s="375">
        <f t="shared" si="227"/>
        <v>-1.8377839503517777</v>
      </c>
      <c r="EX56" s="375">
        <f t="shared" si="228"/>
        <v>-0.87225599999999659</v>
      </c>
      <c r="EY56" s="244">
        <f t="shared" si="228"/>
        <v>0.43612800000000007</v>
      </c>
      <c r="EZ56" s="375">
        <f t="shared" si="228"/>
        <v>-1.074743999999999</v>
      </c>
      <c r="FA56" s="375">
        <f t="shared" si="228"/>
        <v>1.7548959999999987</v>
      </c>
      <c r="FB56" s="375">
        <f t="shared" si="228"/>
        <v>0.35305600000000226</v>
      </c>
      <c r="FC56" s="375">
        <f t="shared" si="224"/>
        <v>-0.10384000000000526</v>
      </c>
      <c r="FD56" s="375">
        <f t="shared" si="224"/>
        <v>-1.2979999999999983</v>
      </c>
      <c r="FE56" s="375">
        <f t="shared" si="224"/>
        <v>2.1910240000000023</v>
      </c>
      <c r="FF56" s="375">
        <f t="shared" si="224"/>
        <v>0.54516000000000275</v>
      </c>
      <c r="FG56" s="375">
        <f t="shared" si="224"/>
        <v>-0.16095200000000176</v>
      </c>
      <c r="FH56" s="375">
        <f t="shared" si="224"/>
        <v>-0.65938400000000286</v>
      </c>
      <c r="FI56" s="375">
        <f t="shared" si="224"/>
        <v>-3.1151999999998736E-2</v>
      </c>
      <c r="FJ56" s="375">
        <f t="shared" si="224"/>
        <v>0.43093600000000265</v>
      </c>
      <c r="FK56" s="375">
        <f t="shared" si="224"/>
        <v>-1.0384000000001947E-2</v>
      </c>
      <c r="FL56" s="375">
        <f t="shared" si="224"/>
        <v>3.1151999999998736E-2</v>
      </c>
      <c r="FM56" s="375">
        <f t="shared" si="224"/>
        <v>0.11941600000000108</v>
      </c>
      <c r="FN56" s="375">
        <f t="shared" si="224"/>
        <v>-0.45689600000000041</v>
      </c>
      <c r="FO56" s="375">
        <f t="shared" si="224"/>
        <v>0.29075200000000478</v>
      </c>
      <c r="FP56" s="375">
        <f t="shared" si="224"/>
        <v>-0.21806400000000536</v>
      </c>
      <c r="FQ56" s="375">
        <f t="shared" si="224"/>
        <v>0.35824799999999613</v>
      </c>
      <c r="FR56" s="375">
        <f t="shared" si="224"/>
        <v>-20.399367999999996</v>
      </c>
      <c r="FS56" s="375">
        <f t="shared" si="225"/>
        <v>-12.75</v>
      </c>
      <c r="FT56" s="375">
        <f t="shared" si="225"/>
        <v>33.403776000000001</v>
      </c>
      <c r="FU56" s="375">
        <f t="shared" si="225"/>
        <v>-33.403776000000001</v>
      </c>
      <c r="FV56" s="375">
        <f t="shared" si="225"/>
        <v>0</v>
      </c>
      <c r="FW56" s="375">
        <f t="shared" si="225"/>
        <v>31.869968</v>
      </c>
      <c r="FX56" s="375">
        <f t="shared" si="225"/>
        <v>5.0210000000028288E-3</v>
      </c>
      <c r="FY56" s="375">
        <f t="shared" si="225"/>
        <v>6.0251999999998418E-2</v>
      </c>
      <c r="FZ56" s="375">
        <f t="shared" si="225"/>
        <v>-31.935241000000001</v>
      </c>
      <c r="GA56" s="375">
        <f t="shared" si="225"/>
        <v>32.372067999999999</v>
      </c>
      <c r="GB56" s="375">
        <f t="shared" si="225"/>
        <v>3.5146999999994932E-2</v>
      </c>
      <c r="GC56" s="375">
        <f t="shared" si="225"/>
        <v>-0.38159599999999472</v>
      </c>
      <c r="GD56" s="375">
        <f t="shared" si="225"/>
        <v>-3.5146999999998485E-2</v>
      </c>
      <c r="GE56" s="375">
        <f t="shared" si="225"/>
        <v>-0.39163800000000037</v>
      </c>
      <c r="GF56" s="375">
        <f t="shared" si="225"/>
        <v>5.0209999999999866E-2</v>
      </c>
      <c r="GG56" s="375">
        <f t="shared" si="225"/>
        <v>-2.5104999999999933E-2</v>
      </c>
      <c r="GH56" s="375">
        <f t="shared" si="225"/>
        <v>0.48703700000000083</v>
      </c>
      <c r="GI56" s="375">
        <f t="shared" si="226"/>
        <v>-9.5399000000007561E-2</v>
      </c>
      <c r="GJ56" s="375">
        <f t="shared" si="226"/>
        <v>-0.29623899999999281</v>
      </c>
      <c r="GK56" s="375">
        <f t="shared" si="226"/>
        <v>0.13556699999999822</v>
      </c>
      <c r="GL56" s="375">
        <f t="shared" si="226"/>
        <v>-0.1606720000000017</v>
      </c>
    </row>
    <row r="57" spans="1:194">
      <c r="D57" s="361" t="s">
        <v>589</v>
      </c>
      <c r="F57" s="361">
        <v>38.51</v>
      </c>
      <c r="H57" s="361">
        <v>35</v>
      </c>
      <c r="I57" s="361">
        <v>40.15</v>
      </c>
      <c r="AT57" s="361"/>
      <c r="AU57" s="361"/>
      <c r="AX57" s="361" t="s">
        <v>589</v>
      </c>
      <c r="AZ57" s="373">
        <f>0.5192*F57+12.75</f>
        <v>32.744391999999998</v>
      </c>
      <c r="BB57" s="373">
        <f>0.5192*H57+12.75</f>
        <v>30.922000000000001</v>
      </c>
      <c r="BC57" s="373">
        <f>0.5192*I57+12.75</f>
        <v>33.595879999999994</v>
      </c>
      <c r="BP57" s="361"/>
      <c r="BQ57" s="361"/>
      <c r="CE57" s="361"/>
      <c r="CF57" s="361"/>
      <c r="CG57" s="361"/>
      <c r="CH57" s="361"/>
      <c r="CI57" s="361"/>
      <c r="CJ57" s="361"/>
      <c r="CK57" s="361"/>
      <c r="CL57" s="361"/>
      <c r="CM57" s="361"/>
      <c r="CN57" s="361"/>
      <c r="CO57" s="361"/>
      <c r="CP57" s="373"/>
      <c r="CQ57" s="373"/>
      <c r="CR57" s="373"/>
      <c r="CS57" s="373">
        <f>AVERAGE(CS46:CS49)</f>
        <v>0</v>
      </c>
      <c r="CT57" s="373">
        <f>AVERAGE(CT46:CT49)</f>
        <v>0.91281422654806632</v>
      </c>
      <c r="CU57" s="373"/>
      <c r="CV57" s="373">
        <f>AVERAGE(CV46:CV50)</f>
        <v>0.91245248714314431</v>
      </c>
      <c r="CW57" s="373">
        <f>AVERAGE(CW46:CW50)</f>
        <v>0.90617545647584807</v>
      </c>
      <c r="CX57" s="373">
        <f>AVERAGE(CX46:CX50)</f>
        <v>0.93311018358414854</v>
      </c>
      <c r="CY57" s="373">
        <f t="shared" ref="CY57:DL57" si="229">AVERAGE(CY46:CY50)</f>
        <v>0.89351915016145844</v>
      </c>
      <c r="CZ57" s="373">
        <f t="shared" si="229"/>
        <v>0.88143846880043575</v>
      </c>
      <c r="DA57" s="373">
        <f t="shared" si="229"/>
        <v>0.87690479539801447</v>
      </c>
      <c r="DB57" s="373">
        <f t="shared" si="229"/>
        <v>0.87483699652872526</v>
      </c>
      <c r="DC57" s="373">
        <f t="shared" si="229"/>
        <v>0.85590181920214126</v>
      </c>
      <c r="DD57" s="362">
        <f>AVERAGE(DD46:DD53)</f>
        <v>0.86802411560639547</v>
      </c>
      <c r="DE57" s="373">
        <f t="shared" si="229"/>
        <v>0.89179940808636593</v>
      </c>
      <c r="DF57" s="373">
        <f t="shared" si="229"/>
        <v>0.88013564417540524</v>
      </c>
      <c r="DG57" s="373">
        <f t="shared" si="229"/>
        <v>0.86307109808015059</v>
      </c>
      <c r="DH57" s="373">
        <f t="shared" si="229"/>
        <v>0.86289233146921074</v>
      </c>
      <c r="DI57" s="373">
        <f t="shared" si="229"/>
        <v>0.89461535537689618</v>
      </c>
      <c r="DJ57" s="373">
        <f t="shared" si="229"/>
        <v>0.86832948498589158</v>
      </c>
      <c r="DK57" s="373">
        <f t="shared" si="229"/>
        <v>0.89260006142662041</v>
      </c>
      <c r="DL57" s="373">
        <f t="shared" si="229"/>
        <v>0.90716354597616777</v>
      </c>
      <c r="DM57" s="373">
        <f>AVERAGE(DM46:DM50)</f>
        <v>0.8880846018139732</v>
      </c>
      <c r="DN57" s="373">
        <f t="shared" ref="DN57:EB57" si="230">AVERAGE(DN46:DN50)</f>
        <v>0.86383087377474266</v>
      </c>
      <c r="DO57" s="373">
        <f t="shared" si="230"/>
        <v>0.88987660771613375</v>
      </c>
      <c r="DP57" s="373">
        <f t="shared" si="230"/>
        <v>0.84858909769762403</v>
      </c>
      <c r="DQ57" s="373">
        <f t="shared" si="230"/>
        <v>0.77315026514480034</v>
      </c>
      <c r="DR57" s="373" t="e">
        <f t="shared" si="230"/>
        <v>#DIV/0!</v>
      </c>
      <c r="DS57" s="362">
        <f>AVERAGE(DS46:DS50)</f>
        <v>0.88129673265853703</v>
      </c>
      <c r="DT57" s="373" t="e">
        <f t="shared" si="230"/>
        <v>#DIV/0!</v>
      </c>
      <c r="DU57" s="373" t="e">
        <f t="shared" si="230"/>
        <v>#DIV/0!</v>
      </c>
      <c r="DV57" s="373">
        <f t="shared" si="230"/>
        <v>0.83267785766641822</v>
      </c>
      <c r="DW57" s="373">
        <f t="shared" si="230"/>
        <v>0.85771181324806101</v>
      </c>
      <c r="DX57" s="373">
        <f t="shared" si="230"/>
        <v>0.86539176807433227</v>
      </c>
      <c r="DY57" s="373" t="e">
        <f t="shared" si="230"/>
        <v>#DIV/0!</v>
      </c>
      <c r="DZ57" s="373">
        <f>AVERAGE(DZ46:DZ53)</f>
        <v>0.86424577643594669</v>
      </c>
      <c r="EA57" s="373">
        <f t="shared" si="230"/>
        <v>0.85246660301613486</v>
      </c>
      <c r="EB57" s="373">
        <f t="shared" si="230"/>
        <v>0.83715508760494084</v>
      </c>
      <c r="EC57" s="373">
        <f>AVERAGE(EC46:EC50)</f>
        <v>0.85117524765087127</v>
      </c>
      <c r="ED57" s="362">
        <f>AVERAGE(ED46:ED53)</f>
        <v>0.83825486089278323</v>
      </c>
      <c r="EE57" s="373">
        <f t="shared" ref="EE57:EI57" si="231">AVERAGE(EE46:EE50)</f>
        <v>0.95964697591224457</v>
      </c>
      <c r="EF57" s="373">
        <f t="shared" si="231"/>
        <v>0.89643499749810007</v>
      </c>
      <c r="EG57" s="373">
        <f t="shared" si="231"/>
        <v>0.88716700827116735</v>
      </c>
      <c r="EH57" s="373">
        <f t="shared" si="231"/>
        <v>0.86928071331948564</v>
      </c>
      <c r="EI57" s="373">
        <f t="shared" si="231"/>
        <v>0.8690743191003143</v>
      </c>
      <c r="EJ57" s="362">
        <f>AVERAGE(EJ46:EJ53)</f>
        <v>0.85746652931563927</v>
      </c>
      <c r="EK57" s="362">
        <f>AVERAGE(EK46:EK53)</f>
        <v>0.8422617128586406</v>
      </c>
      <c r="EM57" s="373">
        <f t="shared" ref="EM57:EP57" si="232">AVERAGE(EM46:EM50)</f>
        <v>28.446000000000005</v>
      </c>
      <c r="EN57" s="373">
        <f t="shared" si="232"/>
        <v>20.130000000000003</v>
      </c>
      <c r="EO57" s="373">
        <f t="shared" si="232"/>
        <v>24.184000000000001</v>
      </c>
      <c r="EP57" s="373">
        <f t="shared" si="232"/>
        <v>23.11</v>
      </c>
      <c r="EQ57" s="362">
        <f>AVERAGE(EQ46:EQ53)</f>
        <v>26.391249999999999</v>
      </c>
      <c r="ER57" s="373">
        <f>AVERAGE(ER46:ER50)</f>
        <v>22.875999999999998</v>
      </c>
      <c r="ES57" s="361"/>
      <c r="ET57" s="361"/>
      <c r="EU57" s="361"/>
      <c r="EV57" s="244" t="s">
        <v>590</v>
      </c>
      <c r="EW57" s="375">
        <f>AY55-AW55</f>
        <v>-1.9140593712749663</v>
      </c>
      <c r="EX57" s="375">
        <f t="shared" si="228"/>
        <v>-3.1152000000005842E-2</v>
      </c>
      <c r="EY57" s="244">
        <f t="shared" si="228"/>
        <v>-1.5627919999999946</v>
      </c>
      <c r="EZ57" s="375">
        <f t="shared" si="228"/>
        <v>1.3135760000000047</v>
      </c>
      <c r="FA57" s="375">
        <f t="shared" si="228"/>
        <v>-0.88783200000000306</v>
      </c>
      <c r="FB57" s="375">
        <f t="shared" si="228"/>
        <v>1.4901040000000023</v>
      </c>
      <c r="FC57" s="375">
        <f t="shared" si="224"/>
        <v>-0.96052000000000248</v>
      </c>
      <c r="FD57" s="375">
        <f t="shared" si="224"/>
        <v>1.3343440000000015</v>
      </c>
      <c r="FE57" s="375">
        <f t="shared" si="224"/>
        <v>0.32709599999999739</v>
      </c>
      <c r="FF57" s="375">
        <f t="shared" si="224"/>
        <v>-8.8264000000002341E-2</v>
      </c>
      <c r="FG57" s="375">
        <f t="shared" si="224"/>
        <v>-0.32190399999999642</v>
      </c>
      <c r="FH57" s="375">
        <f t="shared" si="224"/>
        <v>-0.33228800000000547</v>
      </c>
      <c r="FI57" s="375">
        <f t="shared" si="224"/>
        <v>-0.19729599999999436</v>
      </c>
      <c r="FJ57" s="375">
        <f t="shared" si="224"/>
        <v>0.24402399999999602</v>
      </c>
      <c r="FK57" s="375">
        <f t="shared" si="224"/>
        <v>-4.6728000000001657E-2</v>
      </c>
      <c r="FL57" s="375">
        <f t="shared" si="224"/>
        <v>-0.20767999999999631</v>
      </c>
      <c r="FM57" s="375">
        <f t="shared" si="224"/>
        <v>-1.0384000000001947E-2</v>
      </c>
      <c r="FN57" s="375">
        <f t="shared" si="224"/>
        <v>0.47247200000000333</v>
      </c>
      <c r="FO57" s="375">
        <f t="shared" si="224"/>
        <v>6.2303999999997473E-2</v>
      </c>
      <c r="FP57" s="375">
        <f t="shared" si="224"/>
        <v>-0.58150400000000246</v>
      </c>
      <c r="FQ57" s="375">
        <f t="shared" si="224"/>
        <v>0.45170400000000654</v>
      </c>
      <c r="FR57" s="375">
        <f t="shared" si="224"/>
        <v>-20.549936000000002</v>
      </c>
      <c r="FS57" s="375">
        <f t="shared" si="225"/>
        <v>-12.75</v>
      </c>
      <c r="FT57" s="375">
        <f t="shared" si="225"/>
        <v>33.305127999999996</v>
      </c>
      <c r="FU57" s="375">
        <f t="shared" si="225"/>
        <v>-33.305127999999996</v>
      </c>
      <c r="FV57" s="375">
        <f t="shared" si="225"/>
        <v>0</v>
      </c>
      <c r="FW57" s="375">
        <f t="shared" si="225"/>
        <v>32.372067999999999</v>
      </c>
      <c r="FX57" s="375">
        <f t="shared" si="225"/>
        <v>-0.20083999999999946</v>
      </c>
      <c r="FY57" s="375">
        <f t="shared" si="225"/>
        <v>0.7933179999999993</v>
      </c>
      <c r="FZ57" s="375">
        <f t="shared" si="225"/>
        <v>-32.964545999999999</v>
      </c>
      <c r="GA57" s="375">
        <f t="shared" si="225"/>
        <v>32.758685</v>
      </c>
      <c r="GB57" s="375">
        <f t="shared" si="225"/>
        <v>-4.0167999999994208E-2</v>
      </c>
      <c r="GC57" s="375">
        <f t="shared" si="225"/>
        <v>-0.29623900000000702</v>
      </c>
      <c r="GD57" s="375">
        <f t="shared" si="225"/>
        <v>0.35649099999999834</v>
      </c>
      <c r="GE57" s="375">
        <f t="shared" si="225"/>
        <v>-0.19079800000000091</v>
      </c>
      <c r="GF57" s="375">
        <f t="shared" si="225"/>
        <v>-9.5399000000000456E-2</v>
      </c>
      <c r="GG57" s="375">
        <f t="shared" si="225"/>
        <v>0.23096600000000933</v>
      </c>
      <c r="GH57" s="375">
        <f t="shared" si="225"/>
        <v>-8.0336000000002628E-2</v>
      </c>
      <c r="GI57" s="375">
        <f t="shared" si="226"/>
        <v>-0.20586099999999874</v>
      </c>
      <c r="GJ57" s="375">
        <f t="shared" si="226"/>
        <v>8.5357000000001904E-2</v>
      </c>
      <c r="GK57" s="375">
        <f t="shared" si="226"/>
        <v>0.28117599999998788</v>
      </c>
      <c r="GL57" s="375">
        <f t="shared" si="226"/>
        <v>-0.76821299999999582</v>
      </c>
    </row>
    <row r="58" spans="1:194">
      <c r="C58" s="361">
        <f>SUM(C46:C55)</f>
        <v>306.74</v>
      </c>
      <c r="E58" s="361">
        <f>SUM(E46:E55)</f>
        <v>296.26000000000005</v>
      </c>
      <c r="F58" s="361">
        <f>SUM(F46:F55)</f>
        <v>289.69</v>
      </c>
      <c r="G58" s="361">
        <f t="shared" ref="G58" si="233">SUM(G46:G55)</f>
        <v>290.85999999999996</v>
      </c>
      <c r="H58" s="361">
        <f>SUM(H46:H55)</f>
        <v>281.79000000000002</v>
      </c>
      <c r="I58" s="361">
        <f>SUM(I46:I55)</f>
        <v>285</v>
      </c>
      <c r="J58" s="361">
        <f>SUM(J46:J55)</f>
        <v>285.93</v>
      </c>
      <c r="K58" s="361">
        <f t="shared" ref="K58:AT58" si="234">SUM(K46:K55)</f>
        <v>274.28999999999996</v>
      </c>
      <c r="L58" s="361">
        <f t="shared" si="234"/>
        <v>276.12</v>
      </c>
      <c r="M58" s="361">
        <f t="shared" si="234"/>
        <v>287.51999999999992</v>
      </c>
      <c r="N58" s="361">
        <f t="shared" si="234"/>
        <v>303.54000000000002</v>
      </c>
      <c r="O58" s="361">
        <f t="shared" si="234"/>
        <v>291.20999999999998</v>
      </c>
      <c r="P58" s="361">
        <f t="shared" si="234"/>
        <v>277.44000000000005</v>
      </c>
      <c r="Q58" s="361">
        <f t="shared" si="234"/>
        <v>279.33000000000004</v>
      </c>
      <c r="R58" s="361">
        <f t="shared" si="234"/>
        <v>300.02999999999997</v>
      </c>
      <c r="S58" s="361">
        <f t="shared" si="234"/>
        <v>289.28999999999996</v>
      </c>
      <c r="T58" s="361">
        <f t="shared" si="234"/>
        <v>299.82</v>
      </c>
      <c r="U58" s="361">
        <f t="shared" si="234"/>
        <v>309.3</v>
      </c>
      <c r="V58" s="361">
        <f t="shared" si="234"/>
        <v>302.33</v>
      </c>
      <c r="W58" s="361">
        <f t="shared" si="234"/>
        <v>297.56</v>
      </c>
      <c r="X58" s="361">
        <f t="shared" si="234"/>
        <v>302.15999999999997</v>
      </c>
      <c r="Y58" s="361">
        <f t="shared" si="234"/>
        <v>293.43</v>
      </c>
      <c r="Z58" s="361">
        <f t="shared" si="234"/>
        <v>85.7</v>
      </c>
      <c r="AA58" s="361">
        <f t="shared" si="234"/>
        <v>0</v>
      </c>
      <c r="AB58" s="361">
        <f>SUM(AB46:AB55)</f>
        <v>298.10000000000002</v>
      </c>
      <c r="AC58" s="361">
        <f t="shared" si="234"/>
        <v>0</v>
      </c>
      <c r="AD58" s="361">
        <f t="shared" si="234"/>
        <v>0</v>
      </c>
      <c r="AE58" s="361">
        <f t="shared" si="234"/>
        <v>285.08</v>
      </c>
      <c r="AF58" s="361">
        <f t="shared" si="234"/>
        <v>290.33</v>
      </c>
      <c r="AG58" s="361">
        <f t="shared" si="234"/>
        <v>297.07</v>
      </c>
      <c r="AH58" s="361">
        <f t="shared" si="234"/>
        <v>0</v>
      </c>
      <c r="AI58" s="361">
        <f t="shared" si="234"/>
        <v>294.39000000000004</v>
      </c>
      <c r="AJ58" s="361">
        <f t="shared" si="234"/>
        <v>295.88</v>
      </c>
      <c r="AK58" s="361">
        <f t="shared" si="234"/>
        <v>287.55</v>
      </c>
      <c r="AL58" s="361">
        <f t="shared" si="234"/>
        <v>293.06</v>
      </c>
      <c r="AM58" s="361">
        <f t="shared" si="234"/>
        <v>279.27</v>
      </c>
      <c r="AN58" s="361">
        <f t="shared" si="234"/>
        <v>316.71000000000004</v>
      </c>
      <c r="AO58" s="361">
        <f t="shared" si="234"/>
        <v>300.21000000000004</v>
      </c>
      <c r="AP58" s="361">
        <f t="shared" si="234"/>
        <v>299.60000000000002</v>
      </c>
      <c r="AQ58" s="361">
        <f t="shared" si="234"/>
        <v>289.91000000000003</v>
      </c>
      <c r="AR58" s="361">
        <f t="shared" si="234"/>
        <v>288.29000000000002</v>
      </c>
      <c r="AS58" s="361">
        <f t="shared" si="234"/>
        <v>289.16000000000003</v>
      </c>
      <c r="AT58" s="361">
        <f t="shared" si="234"/>
        <v>279.97999999999996</v>
      </c>
      <c r="AU58" s="361"/>
      <c r="AW58" s="373">
        <f>SUM(AW46:AW55)</f>
        <v>291.33158732162673</v>
      </c>
      <c r="AY58" s="373">
        <f>SUM(AY46:AY55)</f>
        <v>281.31819200000001</v>
      </c>
      <c r="AZ58" s="373">
        <f>SUM(AZ46:AZ55)</f>
        <v>277.90704800000003</v>
      </c>
      <c r="BA58" s="373">
        <f t="shared" ref="BA58:CN58" si="235">SUM(BA46:BA55)</f>
        <v>278.51451199999997</v>
      </c>
      <c r="BB58" s="373">
        <f t="shared" si="235"/>
        <v>273.80536800000004</v>
      </c>
      <c r="BC58" s="373">
        <f t="shared" si="235"/>
        <v>275.47199999999998</v>
      </c>
      <c r="BD58" s="373">
        <f t="shared" si="235"/>
        <v>275.95485600000001</v>
      </c>
      <c r="BE58" s="373">
        <f t="shared" si="235"/>
        <v>269.91136800000004</v>
      </c>
      <c r="BF58" s="373">
        <f t="shared" si="235"/>
        <v>270.86150400000002</v>
      </c>
      <c r="BG58" s="373">
        <f t="shared" si="235"/>
        <v>276.78038400000003</v>
      </c>
      <c r="BH58" s="373">
        <f t="shared" si="235"/>
        <v>285.09796800000004</v>
      </c>
      <c r="BI58" s="373">
        <f t="shared" si="235"/>
        <v>278.69623200000001</v>
      </c>
      <c r="BJ58" s="373">
        <f t="shared" si="235"/>
        <v>271.54684799999995</v>
      </c>
      <c r="BK58" s="373">
        <f t="shared" si="235"/>
        <v>272.52813600000002</v>
      </c>
      <c r="BL58" s="373">
        <f t="shared" si="235"/>
        <v>283.275576</v>
      </c>
      <c r="BM58" s="373">
        <f t="shared" si="235"/>
        <v>277.69936799999999</v>
      </c>
      <c r="BN58" s="373">
        <f t="shared" si="235"/>
        <v>283.16654400000004</v>
      </c>
      <c r="BO58" s="373">
        <f t="shared" si="235"/>
        <v>288.08856000000003</v>
      </c>
      <c r="BP58" s="373">
        <f t="shared" si="235"/>
        <v>284.46973600000001</v>
      </c>
      <c r="BQ58" s="373">
        <f t="shared" si="235"/>
        <v>281.99315200000001</v>
      </c>
      <c r="BR58" s="373">
        <f t="shared" si="235"/>
        <v>284.38147200000003</v>
      </c>
      <c r="BS58" s="373">
        <f>SUM(BS46:BS55)</f>
        <v>279.84885600000001</v>
      </c>
      <c r="BT58" s="373">
        <f t="shared" si="235"/>
        <v>171.99544</v>
      </c>
      <c r="BU58" s="373">
        <f t="shared" si="235"/>
        <v>0</v>
      </c>
      <c r="BV58" s="373">
        <f t="shared" si="235"/>
        <v>282.27351999999996</v>
      </c>
      <c r="BW58" s="373">
        <f t="shared" si="235"/>
        <v>0</v>
      </c>
      <c r="BX58" s="373">
        <f t="shared" si="235"/>
        <v>0</v>
      </c>
      <c r="BY58" s="373">
        <f t="shared" si="235"/>
        <v>270.638668</v>
      </c>
      <c r="BZ58" s="373">
        <f t="shared" si="235"/>
        <v>273.27469300000001</v>
      </c>
      <c r="CA58" s="373">
        <f t="shared" si="235"/>
        <v>276.65884699999998</v>
      </c>
      <c r="CB58" s="373">
        <f t="shared" si="235"/>
        <v>0</v>
      </c>
      <c r="CC58" s="373">
        <f t="shared" si="235"/>
        <v>275.313219</v>
      </c>
      <c r="CD58" s="373">
        <f t="shared" si="235"/>
        <v>276.06134800000007</v>
      </c>
      <c r="CE58" s="373">
        <f t="shared" si="235"/>
        <v>271.87885499999999</v>
      </c>
      <c r="CF58" s="373">
        <f t="shared" si="235"/>
        <v>274.64542600000004</v>
      </c>
      <c r="CG58" s="373">
        <f t="shared" si="235"/>
        <v>267.72146700000002</v>
      </c>
      <c r="CH58" s="373">
        <f t="shared" si="235"/>
        <v>286.52009099999998</v>
      </c>
      <c r="CI58" s="373">
        <f t="shared" si="235"/>
        <v>278.23544099999998</v>
      </c>
      <c r="CJ58" s="373">
        <f t="shared" si="235"/>
        <v>277.92916000000002</v>
      </c>
      <c r="CK58" s="373">
        <f t="shared" si="235"/>
        <v>273.06381099999999</v>
      </c>
      <c r="CL58" s="373">
        <f t="shared" si="235"/>
        <v>272.25040899999999</v>
      </c>
      <c r="CM58" s="373">
        <f t="shared" si="235"/>
        <v>272.68723599999998</v>
      </c>
      <c r="CN58" s="373">
        <f t="shared" si="235"/>
        <v>268.07795799999997</v>
      </c>
      <c r="CO58" s="361"/>
      <c r="CP58" s="373"/>
      <c r="CQ58" s="373"/>
      <c r="CR58" s="373"/>
      <c r="CS58" s="373"/>
      <c r="CT58" s="373"/>
      <c r="CU58" s="373"/>
      <c r="CV58" s="373"/>
      <c r="CW58" s="373"/>
      <c r="CX58" s="373"/>
      <c r="CY58" s="373"/>
      <c r="CZ58" s="373"/>
      <c r="DA58" s="373"/>
      <c r="DB58" s="373"/>
      <c r="DC58" s="373"/>
      <c r="DD58" s="362"/>
      <c r="DE58" s="373"/>
      <c r="DF58" s="373"/>
      <c r="DG58" s="373"/>
      <c r="DH58" s="373"/>
      <c r="DI58" s="373"/>
      <c r="DJ58" s="373"/>
      <c r="DK58" s="373"/>
      <c r="DL58" s="373"/>
      <c r="DM58" s="373"/>
      <c r="DN58" s="373"/>
      <c r="DO58" s="373"/>
      <c r="DP58" s="373"/>
      <c r="DQ58" s="373"/>
      <c r="DR58" s="373"/>
      <c r="DS58" s="373"/>
      <c r="DT58" s="373"/>
      <c r="DU58" s="373"/>
      <c r="DV58" s="373"/>
      <c r="DW58" s="373"/>
      <c r="DX58" s="373"/>
      <c r="DY58" s="373"/>
      <c r="DZ58" s="373"/>
      <c r="EA58" s="373"/>
      <c r="EB58" s="373"/>
      <c r="EC58" s="373"/>
      <c r="ED58" s="373"/>
      <c r="EE58" s="373"/>
      <c r="EF58" s="373"/>
      <c r="EG58" s="373"/>
      <c r="EH58" s="373"/>
      <c r="EI58" s="373"/>
      <c r="EJ58" s="373"/>
      <c r="EK58" s="373"/>
      <c r="EM58" s="373"/>
      <c r="EN58" s="373"/>
      <c r="EO58" s="373"/>
      <c r="EP58" s="373"/>
      <c r="EQ58" s="362"/>
      <c r="ER58" s="373"/>
      <c r="ES58" s="361"/>
      <c r="ET58" s="361"/>
      <c r="EU58" s="361"/>
      <c r="EW58" s="375"/>
      <c r="EX58" s="375"/>
      <c r="EY58" s="375"/>
      <c r="EZ58" s="375"/>
      <c r="FA58" s="375"/>
      <c r="FB58" s="375"/>
      <c r="FC58" s="375"/>
      <c r="FD58" s="375"/>
      <c r="FE58" s="375"/>
      <c r="FF58" s="375"/>
      <c r="FG58" s="375"/>
      <c r="FH58" s="375"/>
      <c r="FI58" s="375"/>
      <c r="FJ58" s="375"/>
      <c r="FK58" s="375"/>
      <c r="FL58" s="375"/>
      <c r="FM58" s="375"/>
      <c r="FN58" s="375"/>
      <c r="FO58" s="375"/>
      <c r="FP58" s="375"/>
      <c r="FQ58" s="375"/>
      <c r="FR58" s="375"/>
      <c r="FS58" s="375"/>
      <c r="FT58" s="375"/>
      <c r="FU58" s="375"/>
      <c r="FV58" s="375"/>
      <c r="FW58" s="375"/>
      <c r="FX58" s="375"/>
      <c r="FY58" s="375"/>
      <c r="FZ58" s="375"/>
      <c r="GA58" s="375"/>
      <c r="GB58" s="375"/>
      <c r="GC58" s="375"/>
      <c r="GD58" s="375"/>
      <c r="GE58" s="375"/>
      <c r="GF58" s="375"/>
      <c r="GG58" s="375"/>
      <c r="GH58" s="375"/>
      <c r="GI58" s="375"/>
      <c r="GJ58" s="375"/>
      <c r="GK58" s="375"/>
      <c r="GL58" s="375"/>
    </row>
    <row r="59" spans="1:194">
      <c r="A59" s="361" t="s">
        <v>597</v>
      </c>
      <c r="AT59" s="361"/>
      <c r="AU59" s="361"/>
      <c r="BP59" s="361"/>
      <c r="BQ59" s="361"/>
      <c r="CE59" s="361"/>
      <c r="CF59" s="361"/>
      <c r="CG59" s="361"/>
      <c r="CH59" s="361"/>
      <c r="CI59" s="361"/>
      <c r="CJ59" s="361"/>
      <c r="CK59" s="361"/>
      <c r="CL59" s="361"/>
      <c r="CM59" s="361"/>
      <c r="CN59" s="361"/>
      <c r="CO59" s="361"/>
      <c r="CP59" s="373"/>
      <c r="CQ59" s="373"/>
      <c r="CR59" s="373"/>
      <c r="CS59" s="373"/>
      <c r="CT59" s="373"/>
      <c r="CU59" s="373"/>
      <c r="CV59" s="373"/>
      <c r="CW59" s="373"/>
      <c r="CX59" s="373"/>
      <c r="CY59" s="373"/>
      <c r="CZ59" s="373"/>
      <c r="DA59" s="373"/>
      <c r="DB59" s="373"/>
      <c r="DC59" s="373"/>
      <c r="DD59" s="362"/>
      <c r="DE59" s="373"/>
      <c r="DF59" s="373"/>
      <c r="ES59" s="361"/>
      <c r="ET59" s="361"/>
      <c r="EU59" s="361"/>
      <c r="EV59" s="244" t="s">
        <v>591</v>
      </c>
      <c r="EW59" s="375">
        <f>SUM(EW48:EW52)</f>
        <v>-2.2325599999999994</v>
      </c>
      <c r="EX59" s="375">
        <f>SUM(EX48:EX52)</f>
        <v>-0.8618719999999982</v>
      </c>
      <c r="EY59" s="375">
        <f t="shared" ref="EY59:GL59" si="236">SUM(EY48:EY52)</f>
        <v>4.818175999999994</v>
      </c>
      <c r="EZ59" s="375">
        <f t="shared" si="236"/>
        <v>-6.6976799999999983</v>
      </c>
      <c r="FA59" s="375">
        <f t="shared" si="236"/>
        <v>-1.5004880000000007</v>
      </c>
      <c r="FB59" s="375">
        <f t="shared" si="236"/>
        <v>-0.88264000000000209</v>
      </c>
      <c r="FC59" s="375">
        <f t="shared" si="236"/>
        <v>-0.25440799999999086</v>
      </c>
      <c r="FD59" s="375">
        <f t="shared" si="236"/>
        <v>-2.7050320000000099</v>
      </c>
      <c r="FE59" s="375">
        <f t="shared" si="236"/>
        <v>4.2834000000000039</v>
      </c>
      <c r="FF59" s="375">
        <f t="shared" si="236"/>
        <v>0.89302399999999693</v>
      </c>
      <c r="FG59" s="375">
        <f t="shared" si="236"/>
        <v>-1.5731760000000001</v>
      </c>
      <c r="FH59" s="375">
        <f t="shared" si="236"/>
        <v>-2.5752319999999997</v>
      </c>
      <c r="FI59" s="375">
        <f t="shared" si="236"/>
        <v>8.3072000000001367E-2</v>
      </c>
      <c r="FJ59" s="375">
        <f t="shared" si="236"/>
        <v>4.5014639999999986</v>
      </c>
      <c r="FK59" s="375">
        <f t="shared" si="236"/>
        <v>-3.681127999999994</v>
      </c>
      <c r="FL59" s="375">
        <f t="shared" si="236"/>
        <v>3.4059519999999921</v>
      </c>
      <c r="FM59" s="375">
        <f t="shared" si="236"/>
        <v>2.1858320000000049</v>
      </c>
      <c r="FN59" s="375">
        <f t="shared" si="236"/>
        <v>-2.923096000000001</v>
      </c>
      <c r="FO59" s="375">
        <f t="shared" si="236"/>
        <v>-3.2917279999999955</v>
      </c>
      <c r="FP59" s="375">
        <f t="shared" si="236"/>
        <v>3.6447839999999943</v>
      </c>
      <c r="FQ59" s="375">
        <f t="shared" si="236"/>
        <v>-5.8410000000000011</v>
      </c>
      <c r="FR59" s="375">
        <f t="shared" si="236"/>
        <v>-10.861663999999998</v>
      </c>
      <c r="FS59" s="375">
        <f t="shared" si="236"/>
        <v>-108.24544</v>
      </c>
      <c r="FT59" s="375">
        <f t="shared" si="236"/>
        <v>123.63972</v>
      </c>
      <c r="FU59" s="375">
        <f t="shared" si="236"/>
        <v>-123.63972</v>
      </c>
      <c r="FV59" s="375">
        <f t="shared" si="236"/>
        <v>0</v>
      </c>
      <c r="FW59" s="375">
        <f t="shared" si="236"/>
        <v>116.756697</v>
      </c>
      <c r="FX59" s="375">
        <f t="shared" si="236"/>
        <v>3.7306029999999986</v>
      </c>
      <c r="FY59" s="375">
        <f t="shared" si="236"/>
        <v>1.0293050000000008</v>
      </c>
      <c r="FZ59" s="375">
        <f t="shared" si="236"/>
        <v>-121.516605</v>
      </c>
      <c r="GA59" s="375">
        <f t="shared" si="236"/>
        <v>119.322428</v>
      </c>
      <c r="GB59" s="375">
        <f t="shared" si="236"/>
        <v>0.14058799999999394</v>
      </c>
      <c r="GC59" s="375">
        <f t="shared" si="236"/>
        <v>-2.154008999999995</v>
      </c>
      <c r="GD59" s="375">
        <f t="shared" si="236"/>
        <v>2.1439670000000035</v>
      </c>
      <c r="GE59" s="375">
        <f t="shared" si="236"/>
        <v>-2.3950170000000028</v>
      </c>
      <c r="GF59" s="375">
        <f t="shared" si="236"/>
        <v>18.105725999999994</v>
      </c>
      <c r="GG59" s="375">
        <f t="shared" si="236"/>
        <v>-9.0478419999999922</v>
      </c>
      <c r="GH59" s="375">
        <f t="shared" si="236"/>
        <v>-1.6519089999999998</v>
      </c>
      <c r="GI59" s="375">
        <f t="shared" si="236"/>
        <v>-2.6962769999999985</v>
      </c>
      <c r="GJ59" s="375">
        <f t="shared" si="236"/>
        <v>0.17573499999999243</v>
      </c>
      <c r="GK59" s="375">
        <f t="shared" si="236"/>
        <v>-0.76319200000000009</v>
      </c>
      <c r="GL59" s="375">
        <f t="shared" si="236"/>
        <v>-1.3104810000000029</v>
      </c>
    </row>
    <row r="60" spans="1:194">
      <c r="A60" s="361" t="s">
        <v>580</v>
      </c>
      <c r="C60" s="361">
        <v>27.91</v>
      </c>
      <c r="D60" s="361" t="s">
        <v>36</v>
      </c>
      <c r="E60" s="361">
        <v>32.380000000000003</v>
      </c>
      <c r="F60" s="361">
        <v>29.6</v>
      </c>
      <c r="G60" s="361">
        <v>27.3</v>
      </c>
      <c r="H60" s="361">
        <v>26.13</v>
      </c>
      <c r="I60" s="361">
        <v>23.16</v>
      </c>
      <c r="J60" s="361">
        <v>16.420000000000002</v>
      </c>
      <c r="K60" s="361">
        <v>10.58</v>
      </c>
      <c r="L60" s="361">
        <v>12.92</v>
      </c>
      <c r="M60" s="361">
        <v>13.59</v>
      </c>
      <c r="N60" s="361">
        <v>16.170000000000002</v>
      </c>
      <c r="O60" s="361">
        <v>15.77</v>
      </c>
      <c r="P60" s="361">
        <v>13.24</v>
      </c>
      <c r="Q60" s="361">
        <v>14.12</v>
      </c>
      <c r="R60" s="361">
        <v>12.97</v>
      </c>
      <c r="S60" s="361">
        <v>13.84</v>
      </c>
      <c r="T60" s="361">
        <v>12.75</v>
      </c>
      <c r="U60" s="361">
        <v>11.6</v>
      </c>
      <c r="V60" s="372">
        <v>12.43</v>
      </c>
      <c r="W60" s="361">
        <v>12.83</v>
      </c>
      <c r="X60" s="361">
        <v>13.21</v>
      </c>
      <c r="Y60" s="361">
        <v>11.31</v>
      </c>
      <c r="Z60" s="361">
        <v>15.05</v>
      </c>
      <c r="AA60" s="372"/>
      <c r="AB60" s="361">
        <v>11.73</v>
      </c>
      <c r="AC60" s="372"/>
      <c r="AD60" s="372"/>
      <c r="AE60" s="361">
        <v>15.16</v>
      </c>
      <c r="AF60" s="361">
        <v>15.94</v>
      </c>
      <c r="AG60" s="361">
        <v>15.8</v>
      </c>
      <c r="AH60" s="372"/>
      <c r="AI60" s="378">
        <f>AI61/2</f>
        <v>8.91</v>
      </c>
      <c r="AJ60" s="361">
        <v>13.93</v>
      </c>
      <c r="AK60" s="378">
        <f>AK61</f>
        <v>16.23</v>
      </c>
      <c r="AL60" s="374">
        <v>12</v>
      </c>
      <c r="AM60" s="379">
        <v>9.44</v>
      </c>
      <c r="AN60" s="379">
        <v>21.4</v>
      </c>
      <c r="AO60" s="379">
        <v>24.7</v>
      </c>
      <c r="AP60" s="379">
        <v>21.19</v>
      </c>
      <c r="AQ60" s="379">
        <v>18.2</v>
      </c>
      <c r="AR60" s="379">
        <v>19.28</v>
      </c>
      <c r="AS60" s="379">
        <v>16.87</v>
      </c>
      <c r="AT60" s="244">
        <v>15.98</v>
      </c>
      <c r="AU60" s="380"/>
      <c r="AW60" s="373">
        <f t="shared" ref="AW60:AW67" si="237">0.5192*C60+12.75</f>
        <v>27.240872</v>
      </c>
      <c r="AX60" s="361" t="s">
        <v>36</v>
      </c>
      <c r="AY60" s="373">
        <f t="shared" ref="AY60:BN69" si="238">0.5192*E60+12.75</f>
        <v>29.561696000000001</v>
      </c>
      <c r="AZ60" s="373">
        <f t="shared" si="238"/>
        <v>28.118320000000001</v>
      </c>
      <c r="BA60" s="373">
        <f t="shared" si="238"/>
        <v>26.924160000000001</v>
      </c>
      <c r="BB60" s="373">
        <f t="shared" si="238"/>
        <v>26.316696</v>
      </c>
      <c r="BC60" s="373">
        <f t="shared" si="238"/>
        <v>24.774672000000002</v>
      </c>
      <c r="BD60" s="373">
        <f t="shared" si="238"/>
        <v>21.275264</v>
      </c>
      <c r="BE60" s="373">
        <f t="shared" si="238"/>
        <v>18.243136</v>
      </c>
      <c r="BF60" s="373">
        <f t="shared" si="238"/>
        <v>19.458064</v>
      </c>
      <c r="BG60" s="373">
        <f t="shared" si="238"/>
        <v>19.805928000000002</v>
      </c>
      <c r="BH60" s="373">
        <f t="shared" si="238"/>
        <v>21.145464</v>
      </c>
      <c r="BI60" s="373">
        <f t="shared" si="238"/>
        <v>20.937784000000001</v>
      </c>
      <c r="BJ60" s="373">
        <f t="shared" si="238"/>
        <v>19.624207999999999</v>
      </c>
      <c r="BK60" s="373">
        <f t="shared" si="238"/>
        <v>20.081104</v>
      </c>
      <c r="BL60" s="373">
        <f t="shared" si="238"/>
        <v>19.484024000000002</v>
      </c>
      <c r="BM60" s="373">
        <f t="shared" si="238"/>
        <v>19.935728000000001</v>
      </c>
      <c r="BN60" s="373">
        <f t="shared" si="238"/>
        <v>19.369799999999998</v>
      </c>
      <c r="BO60" s="373">
        <f t="shared" ref="BO60:BT69" si="239">0.5192*U60+12.75</f>
        <v>18.77272</v>
      </c>
      <c r="BP60" s="373">
        <f t="shared" si="239"/>
        <v>19.203655999999999</v>
      </c>
      <c r="BQ60" s="373">
        <f t="shared" si="239"/>
        <v>19.411335999999999</v>
      </c>
      <c r="BR60" s="373">
        <f t="shared" si="239"/>
        <v>19.608632</v>
      </c>
      <c r="BS60" s="373">
        <f t="shared" si="239"/>
        <v>18.622152</v>
      </c>
      <c r="BT60" s="373">
        <f t="shared" si="239"/>
        <v>20.563960000000002</v>
      </c>
      <c r="BU60" s="373"/>
      <c r="BV60" s="373">
        <f t="shared" ref="BV60:BV69" si="240">0.5192*AB60+12.75</f>
        <v>18.840215999999998</v>
      </c>
      <c r="BW60" s="373"/>
      <c r="BX60" s="373"/>
      <c r="BY60" s="373">
        <f t="shared" ref="BY60:CA69" si="241">0.5021*AE60+12.75</f>
        <v>20.361836</v>
      </c>
      <c r="BZ60" s="373">
        <f t="shared" si="241"/>
        <v>20.753473999999997</v>
      </c>
      <c r="CA60" s="373">
        <f t="shared" si="241"/>
        <v>20.68318</v>
      </c>
      <c r="CB60" s="373"/>
      <c r="CC60" s="373">
        <f t="shared" ref="CC60:CN69" si="242">0.5021*AI60+12.75</f>
        <v>17.223711000000002</v>
      </c>
      <c r="CD60" s="373">
        <f t="shared" si="242"/>
        <v>19.744253</v>
      </c>
      <c r="CE60" s="373">
        <f t="shared" si="242"/>
        <v>20.899082999999997</v>
      </c>
      <c r="CF60" s="373">
        <f t="shared" si="242"/>
        <v>18.775199999999998</v>
      </c>
      <c r="CG60" s="373">
        <f t="shared" si="242"/>
        <v>17.489823999999999</v>
      </c>
      <c r="CH60" s="373">
        <f t="shared" si="242"/>
        <v>23.49494</v>
      </c>
      <c r="CI60" s="373">
        <f t="shared" si="242"/>
        <v>25.151869999999999</v>
      </c>
      <c r="CJ60" s="373">
        <f t="shared" si="242"/>
        <v>23.389499000000001</v>
      </c>
      <c r="CK60" s="373">
        <f t="shared" si="242"/>
        <v>21.888219999999997</v>
      </c>
      <c r="CL60" s="373">
        <f t="shared" si="242"/>
        <v>22.430488</v>
      </c>
      <c r="CM60" s="373">
        <f t="shared" si="242"/>
        <v>21.220427000000001</v>
      </c>
      <c r="CN60" s="373">
        <f t="shared" si="242"/>
        <v>20.773558000000001</v>
      </c>
      <c r="CO60" s="373"/>
      <c r="CP60" s="373">
        <v>31.762795761569009</v>
      </c>
      <c r="CQ60" s="373">
        <f>CP60*0.8</f>
        <v>25.410236609255207</v>
      </c>
      <c r="CR60" s="373">
        <f>BD60/CQ60</f>
        <v>0.83727138503900744</v>
      </c>
      <c r="CS60" s="373">
        <f>AV60/CP60</f>
        <v>0</v>
      </c>
      <c r="CT60" s="373">
        <f>AW60/CP60</f>
        <v>0.85763457991817416</v>
      </c>
      <c r="CU60" s="373"/>
      <c r="CV60" s="373">
        <f>AY60/CP60</f>
        <v>0.93070195148777801</v>
      </c>
      <c r="CW60" s="373">
        <f>AZ60/CP60</f>
        <v>0.88525960406865079</v>
      </c>
      <c r="CX60" s="373">
        <f>BA60/CP60</f>
        <v>0.84766341735498441</v>
      </c>
      <c r="CY60" s="373">
        <f>BB60/CP60</f>
        <v>0.82853840063542361</v>
      </c>
      <c r="CZ60" s="373">
        <f>BC60/CP60</f>
        <v>0.77999028127038494</v>
      </c>
      <c r="DA60" s="373">
        <f>BD60/CP60</f>
        <v>0.66981710803120598</v>
      </c>
      <c r="DB60" s="373">
        <f>BE60/CP60</f>
        <v>0.57435548611476606</v>
      </c>
      <c r="DC60" s="373">
        <f>BF60/CP60</f>
        <v>0.61260551955388753</v>
      </c>
      <c r="DD60" s="382">
        <f>BG60/CP60</f>
        <v>0.62355745220525993</v>
      </c>
      <c r="DE60" s="373">
        <f>BH60/CP60</f>
        <v>0.66573056599711178</v>
      </c>
      <c r="DF60" s="373">
        <f>BI60/CP60</f>
        <v>0.65919209874256113</v>
      </c>
      <c r="DG60" s="373">
        <f>BJ60/CP60</f>
        <v>0.6178362933575281</v>
      </c>
      <c r="DH60" s="373">
        <f>BK60/CP60</f>
        <v>0.6322209213175396</v>
      </c>
      <c r="DI60" s="373">
        <f>BL60/CP60</f>
        <v>0.61342282796070646</v>
      </c>
      <c r="DJ60" s="373">
        <f>BM60/CP60</f>
        <v>0.62764399423935413</v>
      </c>
      <c r="DK60" s="373">
        <f>BN60/CP60</f>
        <v>0.60982667097070342</v>
      </c>
      <c r="DL60" s="373">
        <f>BO60/CP60</f>
        <v>0.59102857761387029</v>
      </c>
      <c r="DM60" s="373">
        <f>BP60/CP60</f>
        <v>0.60459589716706297</v>
      </c>
      <c r="DN60" s="373">
        <f>BQ60/CP60</f>
        <v>0.61113436442161362</v>
      </c>
      <c r="DO60" s="373">
        <f>BR60/CP60</f>
        <v>0.61734590831343683</v>
      </c>
      <c r="DP60" s="373">
        <f>BS60/CP60</f>
        <v>0.5862881888543211</v>
      </c>
      <c r="DQ60" s="373">
        <f>BT60/CP60</f>
        <v>0.64742285768436991</v>
      </c>
      <c r="DR60" s="373"/>
      <c r="DS60" s="373">
        <f>BV60/CP60</f>
        <v>0.59315357947159919</v>
      </c>
      <c r="DT60" s="373"/>
      <c r="DU60" s="373"/>
      <c r="DV60" s="373">
        <f>BY60/CP60</f>
        <v>0.64105931205956823</v>
      </c>
      <c r="DW60" s="373">
        <f>BZ60/CP60</f>
        <v>0.65338939795439543</v>
      </c>
      <c r="DX60" s="373">
        <f>CA60/CP60</f>
        <v>0.65117630561429829</v>
      </c>
      <c r="DY60" s="373"/>
      <c r="DZ60" s="373">
        <f>CC60/CP60</f>
        <v>0.54226054687665781</v>
      </c>
      <c r="EA60" s="373">
        <f>CD60/CP60</f>
        <v>0.62161571507157154</v>
      </c>
      <c r="EB60" s="373">
        <f>CE60/CP60</f>
        <v>0.65797366065888241</v>
      </c>
      <c r="EC60" s="373">
        <f>CF60/CP60</f>
        <v>0.59110665638308868</v>
      </c>
      <c r="ED60" s="373">
        <f>CG60/CP60</f>
        <v>0.55063868216416856</v>
      </c>
      <c r="EE60" s="373">
        <f>CH60/CP60</f>
        <v>0.73969999921818608</v>
      </c>
      <c r="EF60" s="373">
        <f>CI60/CP60</f>
        <v>0.79186574723476277</v>
      </c>
      <c r="EG60" s="373">
        <f>CJ60/CP60</f>
        <v>0.73638036070804025</v>
      </c>
      <c r="EH60" s="373">
        <f>CK60/CP60</f>
        <v>0.68911503144453579</v>
      </c>
      <c r="EI60" s="373">
        <f>CL60/CP60</f>
        <v>0.70618745806814287</v>
      </c>
      <c r="EJ60" s="373">
        <f>CM60/CP60</f>
        <v>0.66809065421361258</v>
      </c>
      <c r="EK60" s="373">
        <f>CN60/CP60</f>
        <v>0.65402171005156617</v>
      </c>
      <c r="EM60" s="361">
        <v>21.4</v>
      </c>
      <c r="EN60" s="361">
        <v>24.7</v>
      </c>
      <c r="EO60" s="361">
        <v>21.19</v>
      </c>
      <c r="EP60" s="361">
        <v>18.2</v>
      </c>
      <c r="EQ60" s="361">
        <v>19.28</v>
      </c>
      <c r="ER60" s="361">
        <v>16.87</v>
      </c>
      <c r="ES60" s="244">
        <v>15.98</v>
      </c>
      <c r="EW60" s="375">
        <f t="shared" ref="EW60:GL60" si="243">SUM(EW48:EW55)</f>
        <v>-6.2615519999999947</v>
      </c>
      <c r="EX60" s="375">
        <f t="shared" si="243"/>
        <v>-2.5077359999999906</v>
      </c>
      <c r="EY60" s="375">
        <f t="shared" si="243"/>
        <v>1.7341279999999877</v>
      </c>
      <c r="EZ60" s="375">
        <f t="shared" si="243"/>
        <v>-4.9479760000000006</v>
      </c>
      <c r="FA60" s="375">
        <f t="shared" si="243"/>
        <v>0.79956800000000072</v>
      </c>
      <c r="FB60" s="375">
        <f t="shared" si="243"/>
        <v>-1.3603039999999993</v>
      </c>
      <c r="FC60" s="375">
        <f t="shared" si="243"/>
        <v>-4.9791279999999922</v>
      </c>
      <c r="FD60" s="375">
        <f t="shared" si="243"/>
        <v>0.91379199999999017</v>
      </c>
      <c r="FE60" s="375">
        <f t="shared" si="243"/>
        <v>3.4007600000000053</v>
      </c>
      <c r="FF60" s="375">
        <f t="shared" si="243"/>
        <v>7.8606879999999961</v>
      </c>
      <c r="FG60" s="375">
        <f t="shared" si="243"/>
        <v>-5.9188800000000015</v>
      </c>
      <c r="FH60" s="375">
        <f t="shared" si="243"/>
        <v>-6.1577120000000001</v>
      </c>
      <c r="FI60" s="375">
        <f t="shared" si="243"/>
        <v>1.2097359999999995</v>
      </c>
      <c r="FJ60" s="375">
        <f t="shared" si="243"/>
        <v>10.072480000000002</v>
      </c>
      <c r="FK60" s="375">
        <f t="shared" si="243"/>
        <v>-5.5190959999999976</v>
      </c>
      <c r="FL60" s="375">
        <f t="shared" si="243"/>
        <v>5.6437039999999925</v>
      </c>
      <c r="FM60" s="375">
        <f t="shared" si="243"/>
        <v>4.8129840000000108</v>
      </c>
      <c r="FN60" s="375">
        <f t="shared" si="243"/>
        <v>-3.6343999999999994</v>
      </c>
      <c r="FO60" s="375">
        <f t="shared" si="243"/>
        <v>-2.8296400000000013</v>
      </c>
      <c r="FP60" s="375">
        <f t="shared" si="243"/>
        <v>3.1878879999999938</v>
      </c>
      <c r="FQ60" s="375">
        <f t="shared" si="243"/>
        <v>-5.3425680000000035</v>
      </c>
      <c r="FR60" s="375">
        <f t="shared" si="243"/>
        <v>-66.904111999999998</v>
      </c>
      <c r="FS60" s="375">
        <f t="shared" si="243"/>
        <v>-146.49544</v>
      </c>
      <c r="FT60" s="375">
        <f t="shared" si="243"/>
        <v>215.56461599999997</v>
      </c>
      <c r="FU60" s="375">
        <f t="shared" si="243"/>
        <v>-215.56461599999997</v>
      </c>
      <c r="FV60" s="375">
        <f t="shared" si="243"/>
        <v>0</v>
      </c>
      <c r="FW60" s="375">
        <f t="shared" si="243"/>
        <v>206.39663199999998</v>
      </c>
      <c r="FX60" s="375">
        <f t="shared" si="243"/>
        <v>2.8318440000000002</v>
      </c>
      <c r="FY60" s="375">
        <f t="shared" si="243"/>
        <v>2.5305839999999975</v>
      </c>
      <c r="FZ60" s="375">
        <f t="shared" si="243"/>
        <v>-211.75906000000001</v>
      </c>
      <c r="GA60" s="375">
        <f t="shared" si="243"/>
        <v>210.18246599999998</v>
      </c>
      <c r="GB60" s="375">
        <f t="shared" si="243"/>
        <v>0.75314999999999444</v>
      </c>
      <c r="GC60" s="375">
        <f t="shared" si="243"/>
        <v>-3.5046579999999956</v>
      </c>
      <c r="GD60" s="375">
        <f t="shared" si="243"/>
        <v>2.4452270000000027</v>
      </c>
      <c r="GE60" s="375">
        <f t="shared" si="243"/>
        <v>-6.3415230000000022</v>
      </c>
      <c r="GF60" s="375">
        <f t="shared" si="243"/>
        <v>18.843812999999997</v>
      </c>
      <c r="GG60" s="375">
        <f t="shared" si="243"/>
        <v>-8.4905109999999944</v>
      </c>
      <c r="GH60" s="375">
        <f t="shared" si="243"/>
        <v>-0.71298200000000023</v>
      </c>
      <c r="GI60" s="375">
        <f t="shared" si="243"/>
        <v>-4.5640889999999992</v>
      </c>
      <c r="GJ60" s="375">
        <f t="shared" si="243"/>
        <v>-0.60252000000000905</v>
      </c>
      <c r="GK60" s="375">
        <f t="shared" si="243"/>
        <v>2.0084000000000657E-2</v>
      </c>
      <c r="GL60" s="375">
        <f t="shared" si="243"/>
        <v>-3.6803930000000022</v>
      </c>
    </row>
    <row r="61" spans="1:194">
      <c r="A61" s="361" t="s">
        <v>582</v>
      </c>
      <c r="C61" s="361">
        <v>18.84</v>
      </c>
      <c r="D61" s="361" t="s">
        <v>364</v>
      </c>
      <c r="E61" s="361">
        <v>24.76</v>
      </c>
      <c r="F61" s="361">
        <v>23.39</v>
      </c>
      <c r="G61" s="361">
        <v>21.84</v>
      </c>
      <c r="H61" s="361">
        <v>19.12</v>
      </c>
      <c r="I61" s="361">
        <v>18.64</v>
      </c>
      <c r="J61" s="361">
        <v>20.39</v>
      </c>
      <c r="K61" s="361">
        <v>16.170000000000002</v>
      </c>
      <c r="L61" s="361">
        <v>16.32</v>
      </c>
      <c r="M61" s="361">
        <v>16.239999999999998</v>
      </c>
      <c r="N61" s="361">
        <v>18.13</v>
      </c>
      <c r="O61" s="361">
        <v>18.22</v>
      </c>
      <c r="P61" s="361">
        <v>17.739999999999998</v>
      </c>
      <c r="Q61" s="361">
        <v>17.670000000000002</v>
      </c>
      <c r="R61" s="361">
        <v>16.21</v>
      </c>
      <c r="S61" s="361">
        <v>17.52</v>
      </c>
      <c r="T61" s="361">
        <v>16.84</v>
      </c>
      <c r="U61" s="361">
        <v>14.18</v>
      </c>
      <c r="V61" s="372">
        <v>16.170000000000002</v>
      </c>
      <c r="W61" s="361">
        <v>15.05</v>
      </c>
      <c r="X61" s="361">
        <v>18.010000000000002</v>
      </c>
      <c r="Y61" s="361">
        <v>15.78</v>
      </c>
      <c r="Z61" s="361">
        <v>18.239999999999998</v>
      </c>
      <c r="AA61" s="372"/>
      <c r="AB61" s="361">
        <v>15.46</v>
      </c>
      <c r="AC61" s="372"/>
      <c r="AD61" s="372"/>
      <c r="AE61" s="361">
        <v>19.850000000000001</v>
      </c>
      <c r="AF61" s="361">
        <v>19.03</v>
      </c>
      <c r="AG61" s="361">
        <v>19.649999999999999</v>
      </c>
      <c r="AH61" s="372"/>
      <c r="AI61" s="361">
        <v>17.82</v>
      </c>
      <c r="AJ61" s="361">
        <v>19.59</v>
      </c>
      <c r="AK61" s="378">
        <v>16.23</v>
      </c>
      <c r="AL61" s="374">
        <v>19.93</v>
      </c>
      <c r="AM61" s="379">
        <v>15.64</v>
      </c>
      <c r="AN61" s="379">
        <v>25.94</v>
      </c>
      <c r="AO61" s="379">
        <v>24.4</v>
      </c>
      <c r="AP61" s="379">
        <v>23.74</v>
      </c>
      <c r="AQ61" s="379">
        <v>22.96</v>
      </c>
      <c r="AR61" s="379">
        <v>21.05</v>
      </c>
      <c r="AS61" s="379">
        <v>18.46</v>
      </c>
      <c r="AT61" s="244">
        <v>16.89</v>
      </c>
      <c r="AU61" s="380"/>
      <c r="AW61" s="373">
        <f t="shared" si="237"/>
        <v>22.531728000000001</v>
      </c>
      <c r="AX61" s="361" t="s">
        <v>364</v>
      </c>
      <c r="AY61" s="373">
        <f t="shared" si="238"/>
        <v>25.605392000000002</v>
      </c>
      <c r="AZ61" s="373">
        <f t="shared" si="238"/>
        <v>24.894088</v>
      </c>
      <c r="BA61" s="373">
        <f t="shared" si="238"/>
        <v>24.089328000000002</v>
      </c>
      <c r="BB61" s="373">
        <f t="shared" si="238"/>
        <v>22.677104</v>
      </c>
      <c r="BC61" s="373">
        <f t="shared" si="238"/>
        <v>22.427887999999999</v>
      </c>
      <c r="BD61" s="373">
        <f t="shared" si="238"/>
        <v>23.336488000000003</v>
      </c>
      <c r="BE61" s="373">
        <f t="shared" si="238"/>
        <v>21.145464</v>
      </c>
      <c r="BF61" s="373">
        <f t="shared" si="238"/>
        <v>21.223344000000001</v>
      </c>
      <c r="BG61" s="373">
        <f t="shared" si="238"/>
        <v>21.181807999999997</v>
      </c>
      <c r="BH61" s="373">
        <f t="shared" si="238"/>
        <v>22.163095999999999</v>
      </c>
      <c r="BI61" s="373">
        <f t="shared" si="238"/>
        <v>22.209823999999998</v>
      </c>
      <c r="BJ61" s="373">
        <f t="shared" si="238"/>
        <v>21.960608000000001</v>
      </c>
      <c r="BK61" s="373">
        <f t="shared" si="238"/>
        <v>21.924264000000001</v>
      </c>
      <c r="BL61" s="373">
        <f t="shared" si="238"/>
        <v>21.166232000000001</v>
      </c>
      <c r="BM61" s="373">
        <f t="shared" si="238"/>
        <v>21.846384</v>
      </c>
      <c r="BN61" s="373">
        <f t="shared" si="238"/>
        <v>21.493327999999998</v>
      </c>
      <c r="BO61" s="373">
        <f t="shared" si="239"/>
        <v>20.112255999999999</v>
      </c>
      <c r="BP61" s="373">
        <f t="shared" si="239"/>
        <v>21.145464</v>
      </c>
      <c r="BQ61" s="373">
        <f t="shared" si="239"/>
        <v>20.563960000000002</v>
      </c>
      <c r="BR61" s="373">
        <f t="shared" si="239"/>
        <v>22.100791999999998</v>
      </c>
      <c r="BS61" s="373">
        <f t="shared" si="239"/>
        <v>20.942976000000002</v>
      </c>
      <c r="BT61" s="373">
        <f t="shared" si="239"/>
        <v>22.220208</v>
      </c>
      <c r="BU61" s="373"/>
      <c r="BV61" s="373">
        <f t="shared" si="240"/>
        <v>20.776831999999999</v>
      </c>
      <c r="BW61" s="373"/>
      <c r="BX61" s="373"/>
      <c r="BY61" s="373">
        <f t="shared" si="241"/>
        <v>22.716684999999998</v>
      </c>
      <c r="BZ61" s="373">
        <f t="shared" si="241"/>
        <v>22.304963000000001</v>
      </c>
      <c r="CA61" s="373">
        <f t="shared" si="241"/>
        <v>22.616264999999999</v>
      </c>
      <c r="CB61" s="373"/>
      <c r="CC61" s="373">
        <f t="shared" si="242"/>
        <v>21.697422</v>
      </c>
      <c r="CD61" s="373">
        <f t="shared" si="242"/>
        <v>22.586138999999999</v>
      </c>
      <c r="CE61" s="373">
        <f t="shared" si="242"/>
        <v>20.899082999999997</v>
      </c>
      <c r="CF61" s="373">
        <f t="shared" si="242"/>
        <v>22.756853</v>
      </c>
      <c r="CG61" s="373">
        <f t="shared" si="242"/>
        <v>20.602844000000001</v>
      </c>
      <c r="CH61" s="373">
        <f t="shared" si="242"/>
        <v>25.774473999999998</v>
      </c>
      <c r="CI61" s="373">
        <f t="shared" si="242"/>
        <v>25.001239999999999</v>
      </c>
      <c r="CJ61" s="373">
        <f t="shared" si="242"/>
        <v>24.669854000000001</v>
      </c>
      <c r="CK61" s="373">
        <f t="shared" si="242"/>
        <v>24.278216</v>
      </c>
      <c r="CL61" s="373">
        <f t="shared" si="242"/>
        <v>23.319205</v>
      </c>
      <c r="CM61" s="373">
        <f t="shared" si="242"/>
        <v>22.018765999999999</v>
      </c>
      <c r="CN61" s="373">
        <f t="shared" si="242"/>
        <v>21.230468999999999</v>
      </c>
      <c r="CO61" s="373"/>
      <c r="CP61" s="373">
        <v>26.892029893368669</v>
      </c>
      <c r="CQ61" s="373">
        <f t="shared" ref="CQ61:CQ69" si="244">CP61*0.8</f>
        <v>21.513623914694936</v>
      </c>
      <c r="CR61" s="373">
        <f t="shared" ref="CR61:CR69" si="245">BD61/CQ61</f>
        <v>1.0847306847295008</v>
      </c>
      <c r="CS61" s="373">
        <f t="shared" ref="CS61:CS69" si="246">AV61/CP61</f>
        <v>0</v>
      </c>
      <c r="CT61" s="373">
        <f t="shared" ref="CT61:CT69" si="247">AW61/CP61</f>
        <v>0.83785895260945409</v>
      </c>
      <c r="CU61" s="373"/>
      <c r="CV61" s="373">
        <f t="shared" ref="CV61:CV69" si="248">AY61/CP61</f>
        <v>0.95215541933909797</v>
      </c>
      <c r="CW61" s="373">
        <f t="shared" ref="CW61:CW69" si="249">AZ61/CP61</f>
        <v>0.92570505457227148</v>
      </c>
      <c r="CX61" s="373">
        <f t="shared" ref="CX61:CX69" si="250">BA61/CP61</f>
        <v>0.89577945939812498</v>
      </c>
      <c r="CY61" s="373">
        <f t="shared" ref="CY61:CY69" si="251">BB61/CP61</f>
        <v>0.84326486657639665</v>
      </c>
      <c r="CZ61" s="373">
        <f t="shared" ref="CZ61:CZ69" si="252">BC61/CP61</f>
        <v>0.8339975854902093</v>
      </c>
      <c r="DA61" s="373">
        <f t="shared" ref="DA61:DA69" si="253">BD61/CP61</f>
        <v>0.8677845477836007</v>
      </c>
      <c r="DB61" s="373">
        <f t="shared" ref="DB61:DB69" si="254">BE61/CP61</f>
        <v>0.78630970156753699</v>
      </c>
      <c r="DC61" s="373">
        <f t="shared" ref="DC61:DC69" si="255">BF61/CP61</f>
        <v>0.78920572690697055</v>
      </c>
      <c r="DD61" s="382">
        <f t="shared" ref="DD61:DD69" si="256">BG61/CP61</f>
        <v>0.78766118005927244</v>
      </c>
      <c r="DE61" s="373">
        <f t="shared" ref="DE61:DE69" si="257">BH61/CP61</f>
        <v>0.82415109933613517</v>
      </c>
      <c r="DF61" s="373">
        <f t="shared" ref="DF61:DF69" si="258">BI61/CP61</f>
        <v>0.82588871453979529</v>
      </c>
      <c r="DG61" s="373">
        <f t="shared" ref="DG61:DG69" si="259">BJ61/CP61</f>
        <v>0.81662143345360805</v>
      </c>
      <c r="DH61" s="373">
        <f t="shared" ref="DH61:DH69" si="260">BK61/CP61</f>
        <v>0.81526995496187238</v>
      </c>
      <c r="DI61" s="373">
        <f t="shared" ref="DI61:DI69" si="261">BL61/CP61</f>
        <v>0.78708197499138588</v>
      </c>
      <c r="DJ61" s="373">
        <f t="shared" ref="DJ61:DJ69" si="262">BM61/CP61</f>
        <v>0.81237392962243882</v>
      </c>
      <c r="DK61" s="373">
        <f t="shared" ref="DK61:DK69" si="263">BN61/CP61</f>
        <v>0.79924528141700668</v>
      </c>
      <c r="DL61" s="373">
        <f t="shared" ref="DL61:DL69" si="264">BO61/CP61</f>
        <v>0.74788909873105192</v>
      </c>
      <c r="DM61" s="373">
        <f t="shared" ref="DM61:DM69" si="265">BP61/CP61</f>
        <v>0.78630970156753699</v>
      </c>
      <c r="DN61" s="373">
        <f t="shared" ref="DN61:DN69" si="266">BQ61/CP61</f>
        <v>0.7646860456997665</v>
      </c>
      <c r="DO61" s="373">
        <f t="shared" ref="DO61:DO69" si="267">BR61/CP61</f>
        <v>0.82183427906458839</v>
      </c>
      <c r="DP61" s="373">
        <f t="shared" ref="DP61:DP69" si="268">BS61/CP61</f>
        <v>0.77878003568500975</v>
      </c>
      <c r="DQ61" s="373">
        <f t="shared" ref="DQ61:DQ69" si="269">BT61/CP61</f>
        <v>0.82627485125171984</v>
      </c>
      <c r="DR61" s="373"/>
      <c r="DS61" s="373">
        <f t="shared" ref="DS61:DS69" si="270">BV61/CP61</f>
        <v>0.77260184829421807</v>
      </c>
      <c r="DT61" s="373"/>
      <c r="DU61" s="373"/>
      <c r="DV61" s="373">
        <f t="shared" ref="DV61:DV69" si="271">BY61/CP61</f>
        <v>0.84473671530469807</v>
      </c>
      <c r="DW61" s="373">
        <f t="shared" ref="DW61:DW69" si="272">BZ61/CP61</f>
        <v>0.82942652854555254</v>
      </c>
      <c r="DX61" s="373">
        <f t="shared" ref="DX61:DX69" si="273">CA61/CP61</f>
        <v>0.84100252341222348</v>
      </c>
      <c r="DY61" s="373"/>
      <c r="DZ61" s="373">
        <f t="shared" ref="DZ61:DZ69" si="274">CC61/CP61</f>
        <v>0.80683466759608158</v>
      </c>
      <c r="EA61" s="373">
        <f t="shared" ref="EA61:EA69" si="275">CD61/CP61</f>
        <v>0.83988226584448122</v>
      </c>
      <c r="EB61" s="373">
        <f t="shared" ref="EB61:EB69" si="276">CE61/CP61</f>
        <v>0.77714784205090903</v>
      </c>
      <c r="EC61" s="373">
        <f t="shared" ref="EC61:EC69" si="277">CF61/CP61</f>
        <v>0.84623039206168793</v>
      </c>
      <c r="ED61" s="373">
        <f t="shared" ref="ED61:ED69" si="278">CG61/CP61</f>
        <v>0.76613197596810922</v>
      </c>
      <c r="EE61" s="373">
        <f t="shared" ref="EE61:EE69" si="279">CH61/CP61</f>
        <v>0.95844285843054744</v>
      </c>
      <c r="EF61" s="373">
        <f t="shared" ref="EF61:EF69" si="280">CI61/CP61</f>
        <v>0.92968958085849362</v>
      </c>
      <c r="EG61" s="373">
        <f t="shared" ref="EG61:EG69" si="281">CJ61/CP61</f>
        <v>0.9173667476133277</v>
      </c>
      <c r="EH61" s="373">
        <f t="shared" ref="EH61:EH69" si="282">CK61/CP61</f>
        <v>0.90280339923267705</v>
      </c>
      <c r="EI61" s="373">
        <f t="shared" ref="EI61:EI69" si="283">CL61/CP61</f>
        <v>0.86714186665954529</v>
      </c>
      <c r="EJ61" s="373">
        <f t="shared" ref="EJ61:EJ69" si="284">CM61/CP61</f>
        <v>0.81878408165200012</v>
      </c>
      <c r="EK61" s="373">
        <f t="shared" ref="EK61:EK69" si="285">CN61/CP61</f>
        <v>0.78947067529607506</v>
      </c>
      <c r="EM61" s="361">
        <v>25.94</v>
      </c>
      <c r="EN61" s="361">
        <v>24.4</v>
      </c>
      <c r="EO61" s="361">
        <v>23.74</v>
      </c>
      <c r="EP61" s="361">
        <v>22.96</v>
      </c>
      <c r="EQ61" s="361">
        <v>21.05</v>
      </c>
      <c r="ER61" s="361">
        <v>18.46</v>
      </c>
      <c r="ES61" s="244">
        <v>16.89</v>
      </c>
      <c r="EW61" s="375">
        <f t="shared" ref="EW61:GL61" si="286">SUM(EW48:EW57)</f>
        <v>-10.013395321626739</v>
      </c>
      <c r="EX61" s="375">
        <f t="shared" si="286"/>
        <v>-3.4111439999999931</v>
      </c>
      <c r="EY61" s="375">
        <f t="shared" si="286"/>
        <v>0.60746399999999312</v>
      </c>
      <c r="EZ61" s="375">
        <f t="shared" si="286"/>
        <v>-4.7091439999999949</v>
      </c>
      <c r="FA61" s="375">
        <f t="shared" si="286"/>
        <v>1.6666319999999963</v>
      </c>
      <c r="FB61" s="375">
        <f t="shared" si="286"/>
        <v>0.48285600000000528</v>
      </c>
      <c r="FC61" s="375">
        <f t="shared" si="286"/>
        <v>-6.043488</v>
      </c>
      <c r="FD61" s="375">
        <f t="shared" si="286"/>
        <v>0.95013599999999343</v>
      </c>
      <c r="FE61" s="375">
        <f t="shared" si="286"/>
        <v>5.918880000000005</v>
      </c>
      <c r="FF61" s="375">
        <f t="shared" si="286"/>
        <v>8.3175839999999965</v>
      </c>
      <c r="FG61" s="375">
        <f t="shared" si="286"/>
        <v>-6.4017359999999996</v>
      </c>
      <c r="FH61" s="375">
        <f t="shared" si="286"/>
        <v>-7.1493840000000084</v>
      </c>
      <c r="FI61" s="375">
        <f t="shared" si="286"/>
        <v>0.98128800000000638</v>
      </c>
      <c r="FJ61" s="375">
        <f t="shared" si="286"/>
        <v>10.747440000000001</v>
      </c>
      <c r="FK61" s="375">
        <f t="shared" si="286"/>
        <v>-5.5762080000000012</v>
      </c>
      <c r="FL61" s="375">
        <f t="shared" si="286"/>
        <v>5.4671759999999949</v>
      </c>
      <c r="FM61" s="375">
        <f t="shared" si="286"/>
        <v>4.9220160000000099</v>
      </c>
      <c r="FN61" s="375">
        <f t="shared" si="286"/>
        <v>-3.6188239999999965</v>
      </c>
      <c r="FO61" s="375">
        <f t="shared" si="286"/>
        <v>-2.476583999999999</v>
      </c>
      <c r="FP61" s="375">
        <f t="shared" si="286"/>
        <v>2.388319999999986</v>
      </c>
      <c r="FQ61" s="375">
        <f t="shared" si="286"/>
        <v>-4.5326160000000009</v>
      </c>
      <c r="FR61" s="375">
        <f t="shared" si="286"/>
        <v>-107.853416</v>
      </c>
      <c r="FS61" s="375">
        <f t="shared" si="286"/>
        <v>-171.99544</v>
      </c>
      <c r="FT61" s="375">
        <f t="shared" si="286"/>
        <v>282.27351999999996</v>
      </c>
      <c r="FU61" s="375">
        <f t="shared" si="286"/>
        <v>-282.27351999999996</v>
      </c>
      <c r="FV61" s="375">
        <f t="shared" si="286"/>
        <v>0</v>
      </c>
      <c r="FW61" s="375">
        <f t="shared" si="286"/>
        <v>270.638668</v>
      </c>
      <c r="FX61" s="375">
        <f t="shared" si="286"/>
        <v>2.6360250000000036</v>
      </c>
      <c r="FY61" s="375">
        <f t="shared" si="286"/>
        <v>3.3841539999999952</v>
      </c>
      <c r="FZ61" s="375">
        <f t="shared" si="286"/>
        <v>-276.65884699999998</v>
      </c>
      <c r="GA61" s="375">
        <f t="shared" si="286"/>
        <v>275.313219</v>
      </c>
      <c r="GB61" s="375">
        <f t="shared" si="286"/>
        <v>0.74812899999999516</v>
      </c>
      <c r="GC61" s="375">
        <f t="shared" si="286"/>
        <v>-4.1824929999999974</v>
      </c>
      <c r="GD61" s="375">
        <f t="shared" si="286"/>
        <v>2.7665710000000026</v>
      </c>
      <c r="GE61" s="375">
        <f t="shared" si="286"/>
        <v>-6.9239590000000035</v>
      </c>
      <c r="GF61" s="375">
        <f t="shared" si="286"/>
        <v>18.798623999999997</v>
      </c>
      <c r="GG61" s="375">
        <f t="shared" si="286"/>
        <v>-8.284649999999985</v>
      </c>
      <c r="GH61" s="375">
        <f t="shared" si="286"/>
        <v>-0.30628100000000202</v>
      </c>
      <c r="GI61" s="375">
        <f t="shared" si="286"/>
        <v>-4.8653490000000055</v>
      </c>
      <c r="GJ61" s="375">
        <f t="shared" si="286"/>
        <v>-0.81340199999999996</v>
      </c>
      <c r="GK61" s="375">
        <f t="shared" si="286"/>
        <v>0.43682699999998675</v>
      </c>
      <c r="GL61" s="375">
        <f t="shared" si="286"/>
        <v>-4.6092779999999998</v>
      </c>
    </row>
    <row r="62" spans="1:194">
      <c r="A62" s="361" t="s">
        <v>583</v>
      </c>
      <c r="C62" s="361">
        <v>20.97</v>
      </c>
      <c r="D62" s="361" t="s">
        <v>37</v>
      </c>
      <c r="E62" s="361">
        <v>17.46</v>
      </c>
      <c r="F62" s="361">
        <v>17.03</v>
      </c>
      <c r="G62" s="361">
        <v>20.52</v>
      </c>
      <c r="H62" s="361">
        <v>13.6</v>
      </c>
      <c r="I62" s="361">
        <v>15.5</v>
      </c>
      <c r="J62" s="361">
        <v>18.809999999999999</v>
      </c>
      <c r="K62" s="361">
        <v>18.690000000000001</v>
      </c>
      <c r="L62" s="361">
        <v>18.489999999999998</v>
      </c>
      <c r="M62" s="361">
        <v>17.75</v>
      </c>
      <c r="N62" s="361">
        <v>20.83</v>
      </c>
      <c r="O62" s="361">
        <v>16.18</v>
      </c>
      <c r="P62" s="361">
        <v>17.61</v>
      </c>
      <c r="Q62" s="361">
        <v>16.93</v>
      </c>
      <c r="R62" s="361">
        <v>14.85</v>
      </c>
      <c r="S62" s="361">
        <v>18.399999999999999</v>
      </c>
      <c r="T62" s="361">
        <v>16.34</v>
      </c>
      <c r="U62" s="361">
        <v>13.02</v>
      </c>
      <c r="V62" s="372">
        <v>17.7</v>
      </c>
      <c r="W62" s="361">
        <v>15.12</v>
      </c>
      <c r="X62" s="361">
        <v>17.690000000000001</v>
      </c>
      <c r="Y62" s="361">
        <v>16.96</v>
      </c>
      <c r="Z62" s="361">
        <v>17.149999999999999</v>
      </c>
      <c r="AA62" s="372"/>
      <c r="AB62" s="361">
        <v>18.66</v>
      </c>
      <c r="AC62" s="372"/>
      <c r="AD62" s="372"/>
      <c r="AE62" s="361">
        <v>17.84</v>
      </c>
      <c r="AF62" s="361">
        <v>14.14</v>
      </c>
      <c r="AG62" s="361">
        <v>14.6</v>
      </c>
      <c r="AH62" s="372"/>
      <c r="AI62" s="361">
        <v>18.7</v>
      </c>
      <c r="AJ62" s="361">
        <v>18.739999999999998</v>
      </c>
      <c r="AK62" s="378">
        <v>13.64</v>
      </c>
      <c r="AL62" s="374">
        <v>18.940000000000001</v>
      </c>
      <c r="AM62" s="379">
        <v>14.44</v>
      </c>
      <c r="AN62" s="379">
        <v>25.74</v>
      </c>
      <c r="AO62" s="379">
        <v>23.93</v>
      </c>
      <c r="AP62" s="379">
        <v>23.04</v>
      </c>
      <c r="AQ62" s="379">
        <v>22.51</v>
      </c>
      <c r="AR62" s="379">
        <v>22.5</v>
      </c>
      <c r="AS62" s="379">
        <v>21.43</v>
      </c>
      <c r="AT62" s="244">
        <v>19.53</v>
      </c>
      <c r="AU62" s="380"/>
      <c r="AW62" s="373">
        <f t="shared" si="237"/>
        <v>23.637623999999999</v>
      </c>
      <c r="AX62" s="361" t="s">
        <v>37</v>
      </c>
      <c r="AY62" s="373">
        <f t="shared" si="238"/>
        <v>21.815232000000002</v>
      </c>
      <c r="AZ62" s="373">
        <f t="shared" si="238"/>
        <v>21.591976000000003</v>
      </c>
      <c r="BA62" s="373">
        <f t="shared" si="238"/>
        <v>23.403984000000001</v>
      </c>
      <c r="BB62" s="373">
        <f t="shared" si="238"/>
        <v>19.811119999999999</v>
      </c>
      <c r="BC62" s="373">
        <f t="shared" si="238"/>
        <v>20.797599999999999</v>
      </c>
      <c r="BD62" s="373">
        <f t="shared" si="238"/>
        <v>22.516151999999998</v>
      </c>
      <c r="BE62" s="373">
        <f t="shared" si="238"/>
        <v>22.453848000000001</v>
      </c>
      <c r="BF62" s="373">
        <f t="shared" si="238"/>
        <v>22.350007999999999</v>
      </c>
      <c r="BG62" s="373">
        <f t="shared" si="238"/>
        <v>21.965800000000002</v>
      </c>
      <c r="BH62" s="373">
        <f t="shared" si="238"/>
        <v>23.564935999999999</v>
      </c>
      <c r="BI62" s="373">
        <f t="shared" si="238"/>
        <v>21.150655999999998</v>
      </c>
      <c r="BJ62" s="373">
        <f t="shared" si="238"/>
        <v>21.893112000000002</v>
      </c>
      <c r="BK62" s="373">
        <f t="shared" si="238"/>
        <v>21.540056</v>
      </c>
      <c r="BL62" s="373">
        <f t="shared" si="238"/>
        <v>20.46012</v>
      </c>
      <c r="BM62" s="373">
        <f t="shared" si="238"/>
        <v>22.303280000000001</v>
      </c>
      <c r="BN62" s="373">
        <f t="shared" si="238"/>
        <v>21.233727999999999</v>
      </c>
      <c r="BO62" s="373">
        <f t="shared" si="239"/>
        <v>19.509983999999999</v>
      </c>
      <c r="BP62" s="373">
        <f t="shared" si="239"/>
        <v>21.93984</v>
      </c>
      <c r="BQ62" s="373">
        <f t="shared" si="239"/>
        <v>20.600304000000001</v>
      </c>
      <c r="BR62" s="373">
        <f t="shared" si="239"/>
        <v>21.934648000000003</v>
      </c>
      <c r="BS62" s="373">
        <f t="shared" si="239"/>
        <v>21.555632000000003</v>
      </c>
      <c r="BT62" s="373">
        <f t="shared" si="239"/>
        <v>21.65428</v>
      </c>
      <c r="BU62" s="373"/>
      <c r="BV62" s="373">
        <f t="shared" si="240"/>
        <v>22.438271999999998</v>
      </c>
      <c r="BW62" s="373"/>
      <c r="BX62" s="373"/>
      <c r="BY62" s="373">
        <f t="shared" si="241"/>
        <v>21.707464000000002</v>
      </c>
      <c r="BZ62" s="373">
        <f t="shared" si="241"/>
        <v>19.849694</v>
      </c>
      <c r="CA62" s="373">
        <f t="shared" si="241"/>
        <v>20.080660000000002</v>
      </c>
      <c r="CB62" s="373"/>
      <c r="CC62" s="373">
        <f t="shared" si="242"/>
        <v>22.13927</v>
      </c>
      <c r="CD62" s="373">
        <f t="shared" si="242"/>
        <v>22.159354</v>
      </c>
      <c r="CE62" s="373">
        <f t="shared" si="242"/>
        <v>19.598644</v>
      </c>
      <c r="CF62" s="373">
        <f t="shared" si="242"/>
        <v>22.259774</v>
      </c>
      <c r="CG62" s="373">
        <f t="shared" si="242"/>
        <v>20.000323999999999</v>
      </c>
      <c r="CH62" s="373">
        <f t="shared" si="242"/>
        <v>25.674053999999998</v>
      </c>
      <c r="CI62" s="373">
        <f t="shared" si="242"/>
        <v>24.765253000000001</v>
      </c>
      <c r="CJ62" s="373">
        <f t="shared" si="242"/>
        <v>24.318384000000002</v>
      </c>
      <c r="CK62" s="373">
        <f t="shared" si="242"/>
        <v>24.052271000000001</v>
      </c>
      <c r="CL62" s="373">
        <f t="shared" si="242"/>
        <v>24.047249999999998</v>
      </c>
      <c r="CM62" s="373">
        <f t="shared" si="242"/>
        <v>23.510002999999998</v>
      </c>
      <c r="CN62" s="373">
        <f t="shared" si="242"/>
        <v>22.556013</v>
      </c>
      <c r="CO62" s="373"/>
      <c r="CP62" s="373">
        <v>25.496912808071624</v>
      </c>
      <c r="CQ62" s="373">
        <f t="shared" si="244"/>
        <v>20.397530246457301</v>
      </c>
      <c r="CR62" s="373">
        <f t="shared" si="245"/>
        <v>1.1038665822746194</v>
      </c>
      <c r="CS62" s="373">
        <f t="shared" si="246"/>
        <v>0</v>
      </c>
      <c r="CT62" s="373">
        <f t="shared" si="247"/>
        <v>0.92707788499464827</v>
      </c>
      <c r="CU62" s="373"/>
      <c r="CV62" s="373">
        <f t="shared" si="248"/>
        <v>0.85560287883535047</v>
      </c>
      <c r="CW62" s="373">
        <f t="shared" si="249"/>
        <v>0.84684668149959608</v>
      </c>
      <c r="CX62" s="373">
        <f t="shared" si="250"/>
        <v>0.91791442266653323</v>
      </c>
      <c r="CY62" s="373">
        <f t="shared" si="251"/>
        <v>0.77700073530974079</v>
      </c>
      <c r="CZ62" s="373">
        <f t="shared" si="252"/>
        <v>0.81569090958400459</v>
      </c>
      <c r="DA62" s="373">
        <f t="shared" si="253"/>
        <v>0.88309326581969572</v>
      </c>
      <c r="DB62" s="373">
        <f t="shared" si="254"/>
        <v>0.88064967586553178</v>
      </c>
      <c r="DC62" s="373">
        <f t="shared" si="255"/>
        <v>0.87657702594192499</v>
      </c>
      <c r="DD62" s="382">
        <f t="shared" si="256"/>
        <v>0.86150822122458026</v>
      </c>
      <c r="DE62" s="373">
        <f t="shared" si="257"/>
        <v>0.92422703004812357</v>
      </c>
      <c r="DF62" s="373">
        <f t="shared" si="258"/>
        <v>0.82953791932426735</v>
      </c>
      <c r="DG62" s="373">
        <f t="shared" si="259"/>
        <v>0.85865736627805556</v>
      </c>
      <c r="DH62" s="373">
        <f t="shared" si="260"/>
        <v>0.84481035653779257</v>
      </c>
      <c r="DI62" s="373">
        <f t="shared" si="261"/>
        <v>0.80245479733228275</v>
      </c>
      <c r="DJ62" s="373">
        <f t="shared" si="262"/>
        <v>0.87474433347630198</v>
      </c>
      <c r="DK62" s="373">
        <f t="shared" si="263"/>
        <v>0.83279603926315282</v>
      </c>
      <c r="DL62" s="373">
        <f t="shared" si="264"/>
        <v>0.76519005053128131</v>
      </c>
      <c r="DM62" s="373">
        <f t="shared" si="265"/>
        <v>0.86049005874367845</v>
      </c>
      <c r="DN62" s="373">
        <f t="shared" si="266"/>
        <v>0.80795287472915189</v>
      </c>
      <c r="DO62" s="373">
        <f t="shared" si="267"/>
        <v>0.86028642624749829</v>
      </c>
      <c r="DP62" s="373">
        <f t="shared" si="268"/>
        <v>0.84542125402633372</v>
      </c>
      <c r="DQ62" s="373">
        <f t="shared" si="269"/>
        <v>0.84929027145376002</v>
      </c>
      <c r="DR62" s="373"/>
      <c r="DS62" s="373">
        <f t="shared" si="270"/>
        <v>0.88003877837699063</v>
      </c>
      <c r="DT62" s="373"/>
      <c r="DU62" s="373"/>
      <c r="DV62" s="373">
        <f t="shared" si="271"/>
        <v>0.85137617104483387</v>
      </c>
      <c r="DW62" s="373">
        <f t="shared" si="272"/>
        <v>0.77851362435204818</v>
      </c>
      <c r="DX62" s="373">
        <f t="shared" si="273"/>
        <v>0.78757221123817844</v>
      </c>
      <c r="DY62" s="373"/>
      <c r="DZ62" s="373">
        <f t="shared" si="274"/>
        <v>0.86831179000585956</v>
      </c>
      <c r="EA62" s="373">
        <f t="shared" si="275"/>
        <v>0.86909949321334923</v>
      </c>
      <c r="EB62" s="373">
        <f t="shared" si="276"/>
        <v>0.76866733425842859</v>
      </c>
      <c r="EC62" s="373">
        <f t="shared" si="277"/>
        <v>0.873038009250797</v>
      </c>
      <c r="ED62" s="373">
        <f t="shared" si="278"/>
        <v>0.78442139840822001</v>
      </c>
      <c r="EE62" s="373">
        <f t="shared" si="279"/>
        <v>1.0069475545240245</v>
      </c>
      <c r="EF62" s="373">
        <f t="shared" si="280"/>
        <v>0.97130398438512133</v>
      </c>
      <c r="EG62" s="373">
        <f t="shared" si="281"/>
        <v>0.95377758801847834</v>
      </c>
      <c r="EH62" s="373">
        <f t="shared" si="282"/>
        <v>0.94334052051924144</v>
      </c>
      <c r="EI62" s="373">
        <f t="shared" si="283"/>
        <v>0.94314359471736897</v>
      </c>
      <c r="EJ62" s="373">
        <f t="shared" si="284"/>
        <v>0.92207253391702293</v>
      </c>
      <c r="EK62" s="373">
        <f t="shared" si="285"/>
        <v>0.88465663156126828</v>
      </c>
      <c r="EM62" s="361">
        <v>25.74</v>
      </c>
      <c r="EN62" s="361">
        <v>23.93</v>
      </c>
      <c r="EO62" s="361">
        <v>23.04</v>
      </c>
      <c r="EP62" s="361">
        <v>22.51</v>
      </c>
      <c r="EQ62" s="361">
        <v>22.5</v>
      </c>
      <c r="ER62" s="361">
        <v>21.43</v>
      </c>
      <c r="ES62" s="244">
        <v>19.53</v>
      </c>
      <c r="EW62" s="377">
        <f t="shared" ref="EW62:GE62" si="287">EW61/EW3</f>
        <v>-1.6072865684794122</v>
      </c>
      <c r="EX62" s="377">
        <f t="shared" si="287"/>
        <v>-0.7399444685466362</v>
      </c>
      <c r="EY62" s="377">
        <f t="shared" si="287"/>
        <v>0.12576894409937744</v>
      </c>
      <c r="EZ62" s="377">
        <f t="shared" si="287"/>
        <v>-0.83347681415929109</v>
      </c>
      <c r="FA62" s="377">
        <f t="shared" si="287"/>
        <v>0.27593245033112523</v>
      </c>
      <c r="FB62" s="377">
        <f t="shared" si="287"/>
        <v>7.8513170731708173E-2</v>
      </c>
      <c r="FC62" s="377">
        <f t="shared" si="287"/>
        <v>-1.0123095477386934</v>
      </c>
      <c r="FD62" s="377">
        <f t="shared" si="287"/>
        <v>0.15575999999999893</v>
      </c>
      <c r="FE62" s="377">
        <f t="shared" si="287"/>
        <v>1.0940628465804076</v>
      </c>
      <c r="FF62" s="377">
        <f t="shared" si="287"/>
        <v>1.4799971530249103</v>
      </c>
      <c r="FG62" s="377">
        <f t="shared" si="287"/>
        <v>-1.003406896551724</v>
      </c>
      <c r="FH62" s="377">
        <f t="shared" si="287"/>
        <v>-1.0654819672131159</v>
      </c>
      <c r="FI62" s="377">
        <f t="shared" si="287"/>
        <v>0.16139605263157999</v>
      </c>
      <c r="FJ62" s="377">
        <f t="shared" si="287"/>
        <v>1.9123558718861211</v>
      </c>
      <c r="FK62" s="377">
        <f t="shared" si="287"/>
        <v>-0.93403819095477414</v>
      </c>
      <c r="FL62" s="377">
        <f t="shared" si="287"/>
        <v>0.96935744680850977</v>
      </c>
      <c r="FM62" s="377">
        <f t="shared" si="287"/>
        <v>0.9322000000000018</v>
      </c>
      <c r="FN62" s="377">
        <f t="shared" si="287"/>
        <v>-0.64737459749552717</v>
      </c>
      <c r="FO62" s="377">
        <f t="shared" si="287"/>
        <v>-0.44865652173913029</v>
      </c>
      <c r="FP62" s="377">
        <f t="shared" si="287"/>
        <v>0.45665774378584817</v>
      </c>
      <c r="FQ62" s="377">
        <f t="shared" si="287"/>
        <v>-0.76694010152284275</v>
      </c>
      <c r="FR62" s="377">
        <f t="shared" si="287"/>
        <v>-17.146806995230524</v>
      </c>
      <c r="FS62" s="377">
        <f t="shared" si="287"/>
        <v>-30.174638596491228</v>
      </c>
      <c r="FT62" s="377">
        <f t="shared" si="287"/>
        <v>56.006650793650785</v>
      </c>
      <c r="FU62" s="377">
        <f t="shared" si="287"/>
        <v>-56.454703999999992</v>
      </c>
      <c r="FV62" s="377">
        <f t="shared" si="287"/>
        <v>0</v>
      </c>
      <c r="FW62" s="377">
        <f t="shared" si="287"/>
        <v>50.211255658627088</v>
      </c>
      <c r="FX62" s="377">
        <f t="shared" si="287"/>
        <v>0.53796428571428645</v>
      </c>
      <c r="FY62" s="377">
        <f t="shared" si="287"/>
        <v>0.73091879049675923</v>
      </c>
      <c r="FZ62" s="377">
        <f t="shared" si="287"/>
        <v>-58.738608704883227</v>
      </c>
      <c r="GA62" s="377">
        <f t="shared" si="287"/>
        <v>57.4766636743215</v>
      </c>
      <c r="GB62" s="377">
        <f t="shared" si="287"/>
        <v>0.17770285035629338</v>
      </c>
      <c r="GC62" s="377">
        <f t="shared" si="287"/>
        <v>-1.152201928374655</v>
      </c>
      <c r="GD62" s="377">
        <f t="shared" si="287"/>
        <v>0.75383405994550479</v>
      </c>
      <c r="GE62" s="377">
        <f t="shared" si="287"/>
        <v>-1.8269021108179428</v>
      </c>
      <c r="GF62" s="377">
        <f>GF61/GF3/6</f>
        <v>0.66661787234042535</v>
      </c>
      <c r="GG62" s="377">
        <f>GG61/GG3</f>
        <v>-2.0011231884057938</v>
      </c>
      <c r="GH62" s="377">
        <f>GH61/GH3</f>
        <v>-6.6873580786026648E-2</v>
      </c>
      <c r="GI62" s="377">
        <f>GI61/GI3</f>
        <v>-0.92673314285714392</v>
      </c>
      <c r="GJ62" s="377">
        <f>GJ61/GJ3/3</f>
        <v>-5.3583794466403163E-2</v>
      </c>
      <c r="GK62" s="377">
        <f>GK61/GK3</f>
        <v>9.2941914893614197E-2</v>
      </c>
      <c r="GL62" s="377">
        <f>GL61/GL3/2</f>
        <v>-0.53224919168591223</v>
      </c>
    </row>
    <row r="63" spans="1:194">
      <c r="A63" s="361" t="s">
        <v>117</v>
      </c>
      <c r="C63" s="361">
        <v>28.91</v>
      </c>
      <c r="D63" s="361" t="s">
        <v>38</v>
      </c>
      <c r="E63" s="361">
        <v>22.52</v>
      </c>
      <c r="F63" s="361">
        <v>25.65</v>
      </c>
      <c r="G63" s="361">
        <v>20.91</v>
      </c>
      <c r="H63" s="361">
        <v>18.77</v>
      </c>
      <c r="I63" s="361">
        <v>14.88</v>
      </c>
      <c r="J63" s="361">
        <v>23.04</v>
      </c>
      <c r="K63" s="361">
        <v>21.83</v>
      </c>
      <c r="L63" s="361">
        <v>20.67</v>
      </c>
      <c r="M63" s="361">
        <v>24</v>
      </c>
      <c r="N63" s="361">
        <v>25.23</v>
      </c>
      <c r="O63" s="361">
        <v>20.95</v>
      </c>
      <c r="P63" s="361">
        <v>16.39</v>
      </c>
      <c r="Q63" s="361">
        <v>19.25</v>
      </c>
      <c r="R63" s="361">
        <v>18.579999999999998</v>
      </c>
      <c r="S63" s="361">
        <v>20</v>
      </c>
      <c r="T63" s="361">
        <v>18.399999999999999</v>
      </c>
      <c r="U63" s="361">
        <v>15.96</v>
      </c>
      <c r="V63" s="372">
        <v>20.86</v>
      </c>
      <c r="W63" s="361">
        <v>17.46</v>
      </c>
      <c r="X63" s="361">
        <v>20.23</v>
      </c>
      <c r="Y63" s="361">
        <v>20.12</v>
      </c>
      <c r="Z63" s="361">
        <v>19.47</v>
      </c>
      <c r="AA63" s="372"/>
      <c r="AB63" s="361">
        <v>20.79</v>
      </c>
      <c r="AC63" s="372"/>
      <c r="AD63" s="372"/>
      <c r="AE63" s="361">
        <v>21.8</v>
      </c>
      <c r="AF63" s="361">
        <v>18.3</v>
      </c>
      <c r="AG63" s="361">
        <v>18.309999999999999</v>
      </c>
      <c r="AH63" s="372"/>
      <c r="AI63" s="361">
        <v>22.12</v>
      </c>
      <c r="AJ63" s="361">
        <v>19.3</v>
      </c>
      <c r="AK63" s="378">
        <v>17.66</v>
      </c>
      <c r="AL63" s="374">
        <v>18.75</v>
      </c>
      <c r="AM63" s="379">
        <v>17.54</v>
      </c>
      <c r="AN63" s="379">
        <v>27.87</v>
      </c>
      <c r="AO63" s="379">
        <v>24.75</v>
      </c>
      <c r="AP63" s="379">
        <v>24.38</v>
      </c>
      <c r="AQ63" s="379">
        <v>25.31</v>
      </c>
      <c r="AR63" s="379">
        <v>24.98</v>
      </c>
      <c r="AS63" s="379">
        <v>22.92</v>
      </c>
      <c r="AT63" s="244">
        <v>23.34</v>
      </c>
      <c r="AU63" s="380"/>
      <c r="AW63" s="373">
        <f t="shared" si="237"/>
        <v>27.760072000000001</v>
      </c>
      <c r="AX63" s="361" t="s">
        <v>38</v>
      </c>
      <c r="AY63" s="373">
        <f t="shared" si="238"/>
        <v>24.442383999999997</v>
      </c>
      <c r="AZ63" s="373">
        <f t="shared" si="238"/>
        <v>26.06748</v>
      </c>
      <c r="BA63" s="373">
        <f t="shared" si="238"/>
        <v>23.606472</v>
      </c>
      <c r="BB63" s="373">
        <f t="shared" si="238"/>
        <v>22.495384000000001</v>
      </c>
      <c r="BC63" s="373">
        <f t="shared" si="238"/>
        <v>20.475695999999999</v>
      </c>
      <c r="BD63" s="373">
        <f t="shared" si="238"/>
        <v>24.712367999999998</v>
      </c>
      <c r="BE63" s="373">
        <f t="shared" si="238"/>
        <v>24.084136000000001</v>
      </c>
      <c r="BF63" s="373">
        <f t="shared" si="238"/>
        <v>23.481864000000002</v>
      </c>
      <c r="BG63" s="373">
        <f t="shared" si="238"/>
        <v>25.210799999999999</v>
      </c>
      <c r="BH63" s="373">
        <f t="shared" si="238"/>
        <v>25.849415999999998</v>
      </c>
      <c r="BI63" s="373">
        <f t="shared" si="238"/>
        <v>23.62724</v>
      </c>
      <c r="BJ63" s="373">
        <f t="shared" si="238"/>
        <v>21.259688000000001</v>
      </c>
      <c r="BK63" s="373">
        <f t="shared" si="238"/>
        <v>22.744599999999998</v>
      </c>
      <c r="BL63" s="373">
        <f t="shared" si="238"/>
        <v>22.396735999999997</v>
      </c>
      <c r="BM63" s="373">
        <f t="shared" si="238"/>
        <v>23.134</v>
      </c>
      <c r="BN63" s="373">
        <f t="shared" si="238"/>
        <v>22.303280000000001</v>
      </c>
      <c r="BO63" s="373">
        <f t="shared" si="239"/>
        <v>21.036431999999998</v>
      </c>
      <c r="BP63" s="373">
        <f t="shared" si="239"/>
        <v>23.580511999999999</v>
      </c>
      <c r="BQ63" s="373">
        <f t="shared" si="239"/>
        <v>21.815232000000002</v>
      </c>
      <c r="BR63" s="373">
        <f t="shared" si="239"/>
        <v>23.253416000000001</v>
      </c>
      <c r="BS63" s="373">
        <f t="shared" si="239"/>
        <v>23.196303999999998</v>
      </c>
      <c r="BT63" s="373">
        <f t="shared" si="239"/>
        <v>22.858823999999998</v>
      </c>
      <c r="BU63" s="373"/>
      <c r="BV63" s="373">
        <f t="shared" si="240"/>
        <v>23.544167999999999</v>
      </c>
      <c r="BW63" s="373"/>
      <c r="BX63" s="373"/>
      <c r="BY63" s="373">
        <f t="shared" si="241"/>
        <v>23.695779999999999</v>
      </c>
      <c r="BZ63" s="373">
        <f t="shared" si="241"/>
        <v>21.93843</v>
      </c>
      <c r="CA63" s="373">
        <f t="shared" si="241"/>
        <v>21.943451</v>
      </c>
      <c r="CB63" s="373"/>
      <c r="CC63" s="373">
        <f t="shared" si="242"/>
        <v>23.856452000000001</v>
      </c>
      <c r="CD63" s="373">
        <f t="shared" si="242"/>
        <v>22.440530000000003</v>
      </c>
      <c r="CE63" s="373">
        <f t="shared" si="242"/>
        <v>21.617086</v>
      </c>
      <c r="CF63" s="373">
        <f t="shared" si="242"/>
        <v>22.164375</v>
      </c>
      <c r="CG63" s="373">
        <f t="shared" si="242"/>
        <v>21.556834000000002</v>
      </c>
      <c r="CH63" s="373">
        <f t="shared" si="242"/>
        <v>26.743527</v>
      </c>
      <c r="CI63" s="373">
        <f t="shared" si="242"/>
        <v>25.176974999999999</v>
      </c>
      <c r="CJ63" s="373">
        <f t="shared" si="242"/>
        <v>24.991197999999997</v>
      </c>
      <c r="CK63" s="373">
        <f t="shared" si="242"/>
        <v>25.458151000000001</v>
      </c>
      <c r="CL63" s="373">
        <f t="shared" si="242"/>
        <v>25.292458</v>
      </c>
      <c r="CM63" s="373">
        <f t="shared" si="242"/>
        <v>24.258132</v>
      </c>
      <c r="CN63" s="373">
        <f t="shared" si="242"/>
        <v>24.469014000000001</v>
      </c>
      <c r="CO63" s="373"/>
      <c r="CP63" s="373">
        <v>28.41522335196932</v>
      </c>
      <c r="CQ63" s="373">
        <f t="shared" si="244"/>
        <v>22.732178681575459</v>
      </c>
      <c r="CR63" s="373">
        <f t="shared" si="245"/>
        <v>1.0871095263750277</v>
      </c>
      <c r="CS63" s="373">
        <f t="shared" si="246"/>
        <v>0</v>
      </c>
      <c r="CT63" s="373">
        <f t="shared" si="247"/>
        <v>0.9769436494003868</v>
      </c>
      <c r="CU63" s="373"/>
      <c r="CV63" s="373">
        <f t="shared" si="248"/>
        <v>0.86018623528806482</v>
      </c>
      <c r="CW63" s="373">
        <f t="shared" si="249"/>
        <v>0.91737726911773121</v>
      </c>
      <c r="CX63" s="373">
        <f t="shared" si="250"/>
        <v>0.83076848306258166</v>
      </c>
      <c r="CY63" s="373">
        <f t="shared" si="251"/>
        <v>0.79166662606721883</v>
      </c>
      <c r="CZ63" s="373">
        <f t="shared" si="252"/>
        <v>0.72058895143546109</v>
      </c>
      <c r="DA63" s="373">
        <f t="shared" si="253"/>
        <v>0.86968762110002218</v>
      </c>
      <c r="DB63" s="373">
        <f t="shared" si="254"/>
        <v>0.84757862719142929</v>
      </c>
      <c r="DC63" s="373">
        <f t="shared" si="255"/>
        <v>0.82638322807244757</v>
      </c>
      <c r="DD63" s="382">
        <f t="shared" si="256"/>
        <v>0.88722864106055888</v>
      </c>
      <c r="DE63" s="373">
        <f t="shared" si="257"/>
        <v>0.90970307288499641</v>
      </c>
      <c r="DF63" s="373">
        <f t="shared" si="258"/>
        <v>0.83149935889427073</v>
      </c>
      <c r="DG63" s="373">
        <f t="shared" si="259"/>
        <v>0.74817951408172179</v>
      </c>
      <c r="DH63" s="373">
        <f t="shared" si="260"/>
        <v>0.80043713604748712</v>
      </c>
      <c r="DI63" s="373">
        <f t="shared" si="261"/>
        <v>0.7881949658666958</v>
      </c>
      <c r="DJ63" s="373">
        <f t="shared" si="262"/>
        <v>0.81414105789165636</v>
      </c>
      <c r="DK63" s="373">
        <f t="shared" si="263"/>
        <v>0.78490602462409531</v>
      </c>
      <c r="DL63" s="373">
        <f t="shared" si="264"/>
        <v>0.74032259889106466</v>
      </c>
      <c r="DM63" s="373">
        <f t="shared" si="265"/>
        <v>0.82985488827297038</v>
      </c>
      <c r="DN63" s="373">
        <f t="shared" si="266"/>
        <v>0.76773044257940326</v>
      </c>
      <c r="DO63" s="373">
        <f t="shared" si="267"/>
        <v>0.81834359392386835</v>
      </c>
      <c r="DP63" s="373">
        <f t="shared" si="268"/>
        <v>0.81633368538672335</v>
      </c>
      <c r="DQ63" s="373">
        <f t="shared" si="269"/>
        <v>0.80445695312177667</v>
      </c>
      <c r="DR63" s="373"/>
      <c r="DS63" s="373">
        <f t="shared" si="270"/>
        <v>0.82857585556751456</v>
      </c>
      <c r="DT63" s="373"/>
      <c r="DU63" s="373"/>
      <c r="DV63" s="373">
        <f t="shared" si="271"/>
        <v>0.83391144621630298</v>
      </c>
      <c r="DW63" s="373">
        <f t="shared" si="272"/>
        <v>0.77206607628088741</v>
      </c>
      <c r="DX63" s="373">
        <f t="shared" si="273"/>
        <v>0.77224277733784574</v>
      </c>
      <c r="DY63" s="373"/>
      <c r="DZ63" s="373">
        <f t="shared" si="274"/>
        <v>0.83956588003896959</v>
      </c>
      <c r="EA63" s="373">
        <f t="shared" si="275"/>
        <v>0.78973618197672057</v>
      </c>
      <c r="EB63" s="373">
        <f t="shared" si="276"/>
        <v>0.7607572086355544</v>
      </c>
      <c r="EC63" s="373">
        <f t="shared" si="277"/>
        <v>0.7800176238440123</v>
      </c>
      <c r="ED63" s="373">
        <f t="shared" si="278"/>
        <v>0.75863679595205447</v>
      </c>
      <c r="EE63" s="373">
        <f t="shared" si="279"/>
        <v>0.94116898779000924</v>
      </c>
      <c r="EF63" s="373">
        <f t="shared" si="280"/>
        <v>0.88603825801901026</v>
      </c>
      <c r="EG63" s="373">
        <f t="shared" si="281"/>
        <v>0.879500318911552</v>
      </c>
      <c r="EH63" s="373">
        <f t="shared" si="282"/>
        <v>0.89593351720867687</v>
      </c>
      <c r="EI63" s="373">
        <f t="shared" si="283"/>
        <v>0.89010238232905192</v>
      </c>
      <c r="EJ63" s="373">
        <f t="shared" si="284"/>
        <v>0.85370196459563596</v>
      </c>
      <c r="EK63" s="373">
        <f t="shared" si="285"/>
        <v>0.86112340898788586</v>
      </c>
      <c r="EM63" s="361">
        <v>27.87</v>
      </c>
      <c r="EN63" s="361">
        <v>24.75</v>
      </c>
      <c r="EO63" s="361">
        <v>24.38</v>
      </c>
      <c r="EP63" s="361">
        <v>25.31</v>
      </c>
      <c r="EQ63" s="361">
        <v>24.98</v>
      </c>
      <c r="ER63" s="361">
        <v>22.92</v>
      </c>
      <c r="ES63" s="244">
        <v>23.34</v>
      </c>
      <c r="EW63" s="375">
        <f>AY60-AW60</f>
        <v>2.3208240000000018</v>
      </c>
      <c r="EX63" s="375">
        <f>AZ60-AY60</f>
        <v>-1.4433760000000007</v>
      </c>
      <c r="EY63" s="244">
        <f>BA60-AZ60</f>
        <v>-1.1941600000000001</v>
      </c>
      <c r="EZ63" s="375">
        <f>BB60-BA60</f>
        <v>-0.60746400000000023</v>
      </c>
      <c r="FA63" s="375">
        <f>BC60-BB60</f>
        <v>-1.5420239999999978</v>
      </c>
      <c r="FB63" s="375">
        <f>BD60-BC60</f>
        <v>-3.4994080000000025</v>
      </c>
      <c r="FC63" s="375">
        <f t="shared" ref="FC63:FR71" si="288">BE60-BD60</f>
        <v>-3.0321280000000002</v>
      </c>
      <c r="FD63" s="375">
        <f t="shared" si="288"/>
        <v>1.2149280000000005</v>
      </c>
      <c r="FE63" s="375">
        <f t="shared" si="288"/>
        <v>0.34786400000000128</v>
      </c>
      <c r="FF63" s="375">
        <f t="shared" si="288"/>
        <v>1.3395359999999989</v>
      </c>
      <c r="FG63" s="375">
        <f t="shared" si="288"/>
        <v>-0.20767999999999986</v>
      </c>
      <c r="FH63" s="375">
        <f t="shared" si="288"/>
        <v>-1.3135760000000012</v>
      </c>
      <c r="FI63" s="375">
        <f t="shared" si="288"/>
        <v>0.45689600000000041</v>
      </c>
      <c r="FJ63" s="375">
        <f t="shared" si="288"/>
        <v>-0.59707999999999828</v>
      </c>
      <c r="FK63" s="375">
        <f t="shared" si="288"/>
        <v>0.45170399999999944</v>
      </c>
      <c r="FL63" s="375">
        <f t="shared" si="288"/>
        <v>-0.5659280000000031</v>
      </c>
      <c r="FM63" s="375">
        <f t="shared" si="288"/>
        <v>-0.59707999999999828</v>
      </c>
      <c r="FN63" s="375">
        <f t="shared" si="288"/>
        <v>0.4309359999999991</v>
      </c>
      <c r="FO63" s="375">
        <f t="shared" si="288"/>
        <v>0.20767999999999986</v>
      </c>
      <c r="FP63" s="375">
        <f t="shared" si="288"/>
        <v>0.19729600000000147</v>
      </c>
      <c r="FQ63" s="375">
        <f t="shared" si="288"/>
        <v>-0.98648000000000025</v>
      </c>
      <c r="FR63" s="375">
        <f t="shared" si="288"/>
        <v>1.9418080000000018</v>
      </c>
      <c r="FS63" s="375">
        <f t="shared" ref="FS63:GH71" si="289">BU60-BT60</f>
        <v>-20.563960000000002</v>
      </c>
      <c r="FT63" s="375">
        <f t="shared" si="289"/>
        <v>18.840215999999998</v>
      </c>
      <c r="FU63" s="375">
        <f t="shared" si="289"/>
        <v>-18.840215999999998</v>
      </c>
      <c r="FV63" s="375">
        <f t="shared" si="289"/>
        <v>0</v>
      </c>
      <c r="FW63" s="375">
        <f t="shared" si="289"/>
        <v>20.361836</v>
      </c>
      <c r="FX63" s="375">
        <f t="shared" si="289"/>
        <v>0.39163799999999682</v>
      </c>
      <c r="FY63" s="375">
        <f t="shared" si="289"/>
        <v>-7.029399999999697E-2</v>
      </c>
      <c r="FZ63" s="375">
        <f t="shared" si="289"/>
        <v>-20.68318</v>
      </c>
      <c r="GA63" s="375">
        <f t="shared" si="289"/>
        <v>17.223711000000002</v>
      </c>
      <c r="GB63" s="375">
        <f t="shared" si="289"/>
        <v>2.5205419999999989</v>
      </c>
      <c r="GC63" s="375">
        <f t="shared" si="289"/>
        <v>1.1548299999999969</v>
      </c>
      <c r="GD63" s="375">
        <f t="shared" si="289"/>
        <v>-2.1238829999999993</v>
      </c>
      <c r="GE63" s="375">
        <f t="shared" si="289"/>
        <v>-1.2853759999999994</v>
      </c>
      <c r="GF63" s="375">
        <f t="shared" si="289"/>
        <v>6.005116000000001</v>
      </c>
      <c r="GG63" s="375">
        <f t="shared" si="289"/>
        <v>1.6569299999999991</v>
      </c>
      <c r="GH63" s="375">
        <f t="shared" si="289"/>
        <v>-1.7623709999999981</v>
      </c>
      <c r="GI63" s="375">
        <f t="shared" ref="GI63:GL71" si="290">CK60-CJ60</f>
        <v>-1.5012790000000038</v>
      </c>
      <c r="GJ63" s="375">
        <f>CL60-CK60</f>
        <v>0.54226800000000352</v>
      </c>
      <c r="GK63" s="375">
        <f>CM60-CL60</f>
        <v>-1.2100609999999996</v>
      </c>
      <c r="GL63" s="375">
        <f>CN60-CM60</f>
        <v>-0.44686899999999952</v>
      </c>
    </row>
    <row r="64" spans="1:194">
      <c r="A64" s="361" t="s">
        <v>118</v>
      </c>
      <c r="C64" s="361">
        <v>26.3</v>
      </c>
      <c r="D64" s="361" t="s">
        <v>39</v>
      </c>
      <c r="E64" s="361">
        <v>28.18</v>
      </c>
      <c r="F64" s="361">
        <v>30.72</v>
      </c>
      <c r="G64" s="361">
        <v>30.12</v>
      </c>
      <c r="H64" s="361">
        <v>29.85</v>
      </c>
      <c r="I64" s="361">
        <v>20.2</v>
      </c>
      <c r="J64" s="361">
        <v>29.96</v>
      </c>
      <c r="K64" s="361">
        <v>29.49</v>
      </c>
      <c r="L64" s="361">
        <v>26.12</v>
      </c>
      <c r="M64" s="361">
        <v>30.04</v>
      </c>
      <c r="N64" s="361">
        <v>31.18</v>
      </c>
      <c r="O64" s="361">
        <v>24.62</v>
      </c>
      <c r="P64" s="361">
        <v>20.96</v>
      </c>
      <c r="Q64" s="361">
        <v>24.34</v>
      </c>
      <c r="R64" s="361">
        <v>24.77</v>
      </c>
      <c r="S64" s="361">
        <v>24.88</v>
      </c>
      <c r="T64" s="361">
        <v>23.33</v>
      </c>
      <c r="U64" s="361">
        <v>23.68</v>
      </c>
      <c r="V64" s="372">
        <v>26.16</v>
      </c>
      <c r="W64" s="361">
        <v>24.43</v>
      </c>
      <c r="X64" s="361">
        <v>25.02</v>
      </c>
      <c r="Y64" s="361">
        <v>24.03</v>
      </c>
      <c r="Z64" s="361">
        <v>25.09</v>
      </c>
      <c r="AA64" s="372"/>
      <c r="AB64" s="361">
        <v>27.94</v>
      </c>
      <c r="AC64" s="372"/>
      <c r="AD64" s="372"/>
      <c r="AE64" s="361">
        <v>26.51</v>
      </c>
      <c r="AF64" s="361">
        <v>27.67</v>
      </c>
      <c r="AG64" s="361">
        <v>26.69</v>
      </c>
      <c r="AH64" s="372"/>
      <c r="AI64" s="361">
        <v>27.7</v>
      </c>
      <c r="AJ64" s="361">
        <v>27.34</v>
      </c>
      <c r="AK64" s="378">
        <v>26.02</v>
      </c>
      <c r="AL64" s="374">
        <v>24.83</v>
      </c>
      <c r="AM64" s="379">
        <v>26.58</v>
      </c>
      <c r="AN64" s="379">
        <v>30.72</v>
      </c>
      <c r="AO64" s="379">
        <v>28.19</v>
      </c>
      <c r="AP64" s="379">
        <v>28.99</v>
      </c>
      <c r="AQ64" s="379">
        <v>29.25</v>
      </c>
      <c r="AR64" s="379">
        <v>29.33</v>
      </c>
      <c r="AS64" s="379">
        <v>28.22</v>
      </c>
      <c r="AT64" s="244">
        <v>27.91</v>
      </c>
      <c r="AU64" s="380"/>
      <c r="AW64" s="373">
        <f t="shared" si="237"/>
        <v>26.404960000000003</v>
      </c>
      <c r="AX64" s="361" t="s">
        <v>39</v>
      </c>
      <c r="AY64" s="373">
        <f t="shared" si="238"/>
        <v>27.381056000000001</v>
      </c>
      <c r="AZ64" s="373">
        <f t="shared" si="238"/>
        <v>28.699824</v>
      </c>
      <c r="BA64" s="373">
        <f t="shared" si="238"/>
        <v>28.388303999999998</v>
      </c>
      <c r="BB64" s="373">
        <f t="shared" si="238"/>
        <v>28.24812</v>
      </c>
      <c r="BC64" s="373">
        <f t="shared" si="238"/>
        <v>23.237839999999998</v>
      </c>
      <c r="BD64" s="373">
        <f t="shared" si="238"/>
        <v>28.305232</v>
      </c>
      <c r="BE64" s="373">
        <f t="shared" si="238"/>
        <v>28.061208000000001</v>
      </c>
      <c r="BF64" s="373">
        <f t="shared" si="238"/>
        <v>26.311503999999999</v>
      </c>
      <c r="BG64" s="373">
        <f t="shared" si="238"/>
        <v>28.346767999999997</v>
      </c>
      <c r="BH64" s="373">
        <f t="shared" si="238"/>
        <v>28.938655999999998</v>
      </c>
      <c r="BI64" s="373">
        <f t="shared" si="238"/>
        <v>25.532704000000003</v>
      </c>
      <c r="BJ64" s="373">
        <f t="shared" si="238"/>
        <v>23.632432000000001</v>
      </c>
      <c r="BK64" s="373">
        <f t="shared" si="238"/>
        <v>25.387328</v>
      </c>
      <c r="BL64" s="373">
        <f t="shared" si="238"/>
        <v>25.610583999999999</v>
      </c>
      <c r="BM64" s="373">
        <f t="shared" si="238"/>
        <v>25.667695999999999</v>
      </c>
      <c r="BN64" s="373">
        <f t="shared" si="238"/>
        <v>24.862935999999998</v>
      </c>
      <c r="BO64" s="373">
        <f t="shared" si="239"/>
        <v>25.044656</v>
      </c>
      <c r="BP64" s="373">
        <f t="shared" si="239"/>
        <v>26.332272</v>
      </c>
      <c r="BQ64" s="373">
        <f t="shared" si="239"/>
        <v>25.434055999999998</v>
      </c>
      <c r="BR64" s="373">
        <f t="shared" si="239"/>
        <v>25.740383999999999</v>
      </c>
      <c r="BS64" s="373">
        <f t="shared" si="239"/>
        <v>25.226376000000002</v>
      </c>
      <c r="BT64" s="373">
        <f t="shared" si="239"/>
        <v>25.776727999999999</v>
      </c>
      <c r="BU64" s="373"/>
      <c r="BV64" s="373">
        <f t="shared" si="240"/>
        <v>27.256447999999999</v>
      </c>
      <c r="BW64" s="373"/>
      <c r="BX64" s="373"/>
      <c r="BY64" s="373">
        <f t="shared" si="241"/>
        <v>26.060670999999999</v>
      </c>
      <c r="BZ64" s="373">
        <f t="shared" si="241"/>
        <v>26.643107000000001</v>
      </c>
      <c r="CA64" s="373">
        <f t="shared" si="241"/>
        <v>26.151049</v>
      </c>
      <c r="CB64" s="373"/>
      <c r="CC64" s="373">
        <f t="shared" si="242"/>
        <v>26.658169999999998</v>
      </c>
      <c r="CD64" s="373">
        <f t="shared" si="242"/>
        <v>26.477414</v>
      </c>
      <c r="CE64" s="373">
        <f t="shared" si="242"/>
        <v>25.814641999999999</v>
      </c>
      <c r="CF64" s="373">
        <f t="shared" si="242"/>
        <v>25.217143</v>
      </c>
      <c r="CG64" s="373">
        <f t="shared" si="242"/>
        <v>26.095818000000001</v>
      </c>
      <c r="CH64" s="373">
        <f t="shared" si="242"/>
        <v>28.174512</v>
      </c>
      <c r="CI64" s="373">
        <f t="shared" si="242"/>
        <v>26.904198999999998</v>
      </c>
      <c r="CJ64" s="373">
        <f t="shared" si="242"/>
        <v>27.305878999999997</v>
      </c>
      <c r="CK64" s="373">
        <f t="shared" si="242"/>
        <v>27.436425</v>
      </c>
      <c r="CL64" s="373">
        <f t="shared" si="242"/>
        <v>27.476593000000001</v>
      </c>
      <c r="CM64" s="373">
        <f t="shared" si="242"/>
        <v>26.919262</v>
      </c>
      <c r="CN64" s="373">
        <f t="shared" si="242"/>
        <v>26.763610999999997</v>
      </c>
      <c r="CO64" s="373"/>
      <c r="CP64" s="373">
        <v>28.890451425292252</v>
      </c>
      <c r="CQ64" s="373">
        <f t="shared" si="244"/>
        <v>23.112361140233801</v>
      </c>
      <c r="CR64" s="373">
        <f t="shared" si="245"/>
        <v>1.2246793751732485</v>
      </c>
      <c r="CS64" s="373">
        <f t="shared" si="246"/>
        <v>0</v>
      </c>
      <c r="CT64" s="373">
        <f t="shared" si="247"/>
        <v>0.91396841161449227</v>
      </c>
      <c r="CU64" s="373"/>
      <c r="CV64" s="373">
        <f t="shared" si="248"/>
        <v>0.94775452265966165</v>
      </c>
      <c r="CW64" s="373">
        <f t="shared" si="249"/>
        <v>0.99340171524196519</v>
      </c>
      <c r="CX64" s="373">
        <f t="shared" si="250"/>
        <v>0.98261891384457056</v>
      </c>
      <c r="CY64" s="373">
        <f t="shared" si="251"/>
        <v>0.97776665321574308</v>
      </c>
      <c r="CZ64" s="373">
        <f t="shared" si="252"/>
        <v>0.80434326407431445</v>
      </c>
      <c r="DA64" s="373">
        <f t="shared" si="253"/>
        <v>0.97974350013859879</v>
      </c>
      <c r="DB64" s="373">
        <f t="shared" si="254"/>
        <v>0.97129697237730639</v>
      </c>
      <c r="DC64" s="373">
        <f t="shared" si="255"/>
        <v>0.91073357119527376</v>
      </c>
      <c r="DD64" s="382">
        <f t="shared" si="256"/>
        <v>0.98118120699158462</v>
      </c>
      <c r="DE64" s="373">
        <f t="shared" si="257"/>
        <v>1.0016685296466343</v>
      </c>
      <c r="DF64" s="373">
        <f t="shared" si="258"/>
        <v>0.88377656770178759</v>
      </c>
      <c r="DG64" s="373">
        <f t="shared" si="259"/>
        <v>0.81800147917768096</v>
      </c>
      <c r="DH64" s="373">
        <f t="shared" si="260"/>
        <v>0.87874459371633673</v>
      </c>
      <c r="DI64" s="373">
        <f t="shared" si="261"/>
        <v>0.8864722680511361</v>
      </c>
      <c r="DJ64" s="373">
        <f t="shared" si="262"/>
        <v>0.8884491149739917</v>
      </c>
      <c r="DK64" s="373">
        <f t="shared" si="263"/>
        <v>0.86059354469738913</v>
      </c>
      <c r="DL64" s="373">
        <f t="shared" si="264"/>
        <v>0.86688351217920268</v>
      </c>
      <c r="DM64" s="373">
        <f t="shared" si="265"/>
        <v>0.91145242462176679</v>
      </c>
      <c r="DN64" s="373">
        <f t="shared" si="266"/>
        <v>0.88036201392594582</v>
      </c>
      <c r="DO64" s="373">
        <f t="shared" si="267"/>
        <v>0.89096510196671708</v>
      </c>
      <c r="DP64" s="373">
        <f t="shared" si="268"/>
        <v>0.87317347966101622</v>
      </c>
      <c r="DQ64" s="373">
        <f t="shared" si="269"/>
        <v>0.89222309546307976</v>
      </c>
      <c r="DR64" s="373"/>
      <c r="DS64" s="373">
        <f t="shared" si="270"/>
        <v>0.94344140210070382</v>
      </c>
      <c r="DT64" s="373"/>
      <c r="DU64" s="373"/>
      <c r="DV64" s="373">
        <f t="shared" si="271"/>
        <v>0.90205136002773179</v>
      </c>
      <c r="DW64" s="373">
        <f t="shared" si="272"/>
        <v>0.92221151576313531</v>
      </c>
      <c r="DX64" s="373">
        <f t="shared" si="273"/>
        <v>0.90517966005563932</v>
      </c>
      <c r="DY64" s="373"/>
      <c r="DZ64" s="373">
        <f t="shared" si="274"/>
        <v>0.92273289910111977</v>
      </c>
      <c r="EA64" s="373">
        <f t="shared" si="275"/>
        <v>0.91647629904530503</v>
      </c>
      <c r="EB64" s="373">
        <f t="shared" si="276"/>
        <v>0.89353543217398379</v>
      </c>
      <c r="EC64" s="373">
        <f t="shared" si="277"/>
        <v>0.8728538931005958</v>
      </c>
      <c r="ED64" s="373">
        <f t="shared" si="278"/>
        <v>0.9032679211496959</v>
      </c>
      <c r="EE64" s="373">
        <f t="shared" si="279"/>
        <v>0.97521882179156671</v>
      </c>
      <c r="EF64" s="373">
        <f t="shared" si="280"/>
        <v>0.93124882695486777</v>
      </c>
      <c r="EG64" s="373">
        <f t="shared" si="281"/>
        <v>0.94515238263445633</v>
      </c>
      <c r="EH64" s="373">
        <f t="shared" si="282"/>
        <v>0.94967103823032273</v>
      </c>
      <c r="EI64" s="373">
        <f t="shared" si="283"/>
        <v>0.95106139379828158</v>
      </c>
      <c r="EJ64" s="373">
        <f t="shared" si="284"/>
        <v>0.93177021029285245</v>
      </c>
      <c r="EK64" s="373">
        <f>CN64/CP64</f>
        <v>0.92638258246701177</v>
      </c>
      <c r="EM64" s="361">
        <v>30.72</v>
      </c>
      <c r="EN64" s="361">
        <v>28.19</v>
      </c>
      <c r="EO64" s="361">
        <v>28.99</v>
      </c>
      <c r="EP64" s="361">
        <v>29.25</v>
      </c>
      <c r="EQ64" s="361">
        <v>29.33</v>
      </c>
      <c r="ER64" s="361">
        <v>28.22</v>
      </c>
      <c r="ES64" s="244">
        <v>27.91</v>
      </c>
      <c r="EW64" s="375">
        <f t="shared" ref="EW64:EW71" si="291">AY61-AW61</f>
        <v>3.0736640000000008</v>
      </c>
      <c r="EX64" s="375">
        <f t="shared" ref="EX64:FB71" si="292">AZ61-AY61</f>
        <v>-0.71130400000000193</v>
      </c>
      <c r="EY64" s="244">
        <f t="shared" si="292"/>
        <v>-0.80475999999999814</v>
      </c>
      <c r="EZ64" s="375">
        <f t="shared" si="292"/>
        <v>-1.4122240000000019</v>
      </c>
      <c r="FA64" s="375">
        <f t="shared" si="292"/>
        <v>-0.24921600000000055</v>
      </c>
      <c r="FB64" s="375">
        <f t="shared" si="292"/>
        <v>0.9086000000000034</v>
      </c>
      <c r="FC64" s="375">
        <f t="shared" si="288"/>
        <v>-2.1910240000000023</v>
      </c>
      <c r="FD64" s="375">
        <f t="shared" si="288"/>
        <v>7.7880000000000393E-2</v>
      </c>
      <c r="FE64" s="375">
        <f t="shared" si="288"/>
        <v>-4.1536000000004236E-2</v>
      </c>
      <c r="FF64" s="375">
        <f t="shared" si="288"/>
        <v>0.98128800000000282</v>
      </c>
      <c r="FG64" s="375">
        <f t="shared" si="288"/>
        <v>4.6727999999998104E-2</v>
      </c>
      <c r="FH64" s="375">
        <f t="shared" si="288"/>
        <v>-0.249215999999997</v>
      </c>
      <c r="FI64" s="375">
        <f t="shared" si="288"/>
        <v>-3.634399999999971E-2</v>
      </c>
      <c r="FJ64" s="375">
        <f t="shared" si="288"/>
        <v>-0.75803200000000004</v>
      </c>
      <c r="FK64" s="375">
        <f t="shared" si="288"/>
        <v>0.68015199999999965</v>
      </c>
      <c r="FL64" s="375">
        <f t="shared" si="288"/>
        <v>-0.35305600000000226</v>
      </c>
      <c r="FM64" s="375">
        <f t="shared" si="288"/>
        <v>-1.3810719999999996</v>
      </c>
      <c r="FN64" s="375">
        <f t="shared" si="288"/>
        <v>1.0332080000000019</v>
      </c>
      <c r="FO64" s="375">
        <f t="shared" si="288"/>
        <v>-0.58150399999999891</v>
      </c>
      <c r="FP64" s="375">
        <f t="shared" si="288"/>
        <v>1.5368319999999969</v>
      </c>
      <c r="FQ64" s="375">
        <f t="shared" si="288"/>
        <v>-1.1578159999999968</v>
      </c>
      <c r="FR64" s="375">
        <f t="shared" si="288"/>
        <v>1.2772319999999979</v>
      </c>
      <c r="FS64" s="375">
        <f t="shared" si="289"/>
        <v>-22.220208</v>
      </c>
      <c r="FT64" s="375">
        <f t="shared" si="289"/>
        <v>20.776831999999999</v>
      </c>
      <c r="FU64" s="375">
        <f t="shared" si="289"/>
        <v>-20.776831999999999</v>
      </c>
      <c r="FV64" s="375">
        <f t="shared" si="289"/>
        <v>0</v>
      </c>
      <c r="FW64" s="375">
        <f t="shared" si="289"/>
        <v>22.716684999999998</v>
      </c>
      <c r="FX64" s="375">
        <f t="shared" si="289"/>
        <v>-0.41172199999999748</v>
      </c>
      <c r="FY64" s="375">
        <f t="shared" si="289"/>
        <v>0.31130199999999775</v>
      </c>
      <c r="FZ64" s="375">
        <f t="shared" si="289"/>
        <v>-22.616264999999999</v>
      </c>
      <c r="GA64" s="375">
        <f t="shared" si="289"/>
        <v>21.697422</v>
      </c>
      <c r="GB64" s="375">
        <f t="shared" si="289"/>
        <v>0.88871699999999976</v>
      </c>
      <c r="GC64" s="375">
        <f t="shared" si="289"/>
        <v>-1.6870560000000019</v>
      </c>
      <c r="GD64" s="375">
        <f t="shared" si="289"/>
        <v>1.8577700000000021</v>
      </c>
      <c r="GE64" s="375">
        <f t="shared" si="289"/>
        <v>-2.1540089999999985</v>
      </c>
      <c r="GF64" s="375">
        <f t="shared" si="289"/>
        <v>5.1716299999999968</v>
      </c>
      <c r="GG64" s="375">
        <f t="shared" si="289"/>
        <v>-0.77323399999999864</v>
      </c>
      <c r="GH64" s="375">
        <f t="shared" si="289"/>
        <v>-0.3313859999999984</v>
      </c>
      <c r="GI64" s="375">
        <f t="shared" si="290"/>
        <v>-0.39163800000000037</v>
      </c>
      <c r="GJ64" s="375">
        <f t="shared" si="290"/>
        <v>-0.95901100000000028</v>
      </c>
      <c r="GK64" s="375">
        <f t="shared" si="290"/>
        <v>-1.3004390000000008</v>
      </c>
      <c r="GL64" s="375">
        <f t="shared" si="290"/>
        <v>-0.78829700000000003</v>
      </c>
    </row>
    <row r="65" spans="1:194">
      <c r="A65" s="361" t="s">
        <v>584</v>
      </c>
      <c r="C65" s="361">
        <v>29.15</v>
      </c>
      <c r="D65" s="361" t="s">
        <v>40</v>
      </c>
      <c r="E65" s="361">
        <v>29.39</v>
      </c>
      <c r="F65" s="361">
        <v>29.61</v>
      </c>
      <c r="G65" s="361">
        <v>27.86</v>
      </c>
      <c r="H65" s="361">
        <v>29.34</v>
      </c>
      <c r="I65" s="361">
        <v>28.98</v>
      </c>
      <c r="J65" s="361">
        <v>29.06</v>
      </c>
      <c r="K65" s="361">
        <v>28.22</v>
      </c>
      <c r="L65" s="361">
        <v>28.51</v>
      </c>
      <c r="M65" s="361">
        <v>27.8</v>
      </c>
      <c r="N65" s="361">
        <v>29.41</v>
      </c>
      <c r="O65" s="361">
        <v>31.15</v>
      </c>
      <c r="P65" s="361">
        <v>30.12</v>
      </c>
      <c r="Q65" s="361">
        <v>31.4</v>
      </c>
      <c r="R65" s="361">
        <v>30.63</v>
      </c>
      <c r="S65" s="361">
        <v>30.41</v>
      </c>
      <c r="T65" s="361">
        <v>30.81</v>
      </c>
      <c r="U65" s="361">
        <v>33.39</v>
      </c>
      <c r="V65" s="372">
        <v>33.950000000000003</v>
      </c>
      <c r="W65" s="361">
        <v>32.5</v>
      </c>
      <c r="X65" s="361">
        <v>31.88</v>
      </c>
      <c r="Y65" s="361">
        <v>33</v>
      </c>
      <c r="Z65" s="361">
        <v>32.49</v>
      </c>
      <c r="AA65" s="372"/>
      <c r="AB65" s="361">
        <v>32.21</v>
      </c>
      <c r="AC65" s="372"/>
      <c r="AD65" s="372"/>
      <c r="AE65" s="361">
        <v>33.42</v>
      </c>
      <c r="AF65" s="361">
        <v>33.64</v>
      </c>
      <c r="AG65" s="361">
        <v>32.369999999999997</v>
      </c>
      <c r="AH65" s="372"/>
      <c r="AI65" s="361">
        <v>32.42</v>
      </c>
      <c r="AJ65" s="361">
        <v>31.64</v>
      </c>
      <c r="AK65" s="378">
        <v>33.08</v>
      </c>
      <c r="AL65" s="374">
        <v>31.15</v>
      </c>
      <c r="AM65" s="379">
        <v>31.66</v>
      </c>
      <c r="AN65" s="379">
        <v>35.18</v>
      </c>
      <c r="AO65" s="379">
        <v>32.729999999999997</v>
      </c>
      <c r="AP65" s="379">
        <v>32.42</v>
      </c>
      <c r="AQ65" s="379">
        <v>32.9</v>
      </c>
      <c r="AR65" s="379">
        <v>32.19</v>
      </c>
      <c r="AS65" s="379">
        <v>31.44</v>
      </c>
      <c r="AT65" s="244">
        <v>32.15</v>
      </c>
      <c r="AU65" s="380"/>
      <c r="AW65" s="373">
        <f t="shared" si="237"/>
        <v>27.884679999999999</v>
      </c>
      <c r="AX65" s="361" t="s">
        <v>40</v>
      </c>
      <c r="AY65" s="373">
        <f t="shared" si="238"/>
        <v>28.009287999999998</v>
      </c>
      <c r="AZ65" s="373">
        <f t="shared" si="238"/>
        <v>28.123511999999998</v>
      </c>
      <c r="BA65" s="373">
        <f t="shared" si="238"/>
        <v>27.214911999999998</v>
      </c>
      <c r="BB65" s="373">
        <f t="shared" si="238"/>
        <v>27.983328</v>
      </c>
      <c r="BC65" s="373">
        <f t="shared" si="238"/>
        <v>27.796416000000001</v>
      </c>
      <c r="BD65" s="373">
        <f t="shared" si="238"/>
        <v>27.837952000000001</v>
      </c>
      <c r="BE65" s="373">
        <f t="shared" si="238"/>
        <v>27.401823999999998</v>
      </c>
      <c r="BF65" s="373">
        <f t="shared" si="238"/>
        <v>27.552392000000001</v>
      </c>
      <c r="BG65" s="373">
        <f t="shared" si="238"/>
        <v>27.183759999999999</v>
      </c>
      <c r="BH65" s="373">
        <f t="shared" si="238"/>
        <v>28.019672</v>
      </c>
      <c r="BI65" s="373">
        <f t="shared" si="238"/>
        <v>28.923079999999999</v>
      </c>
      <c r="BJ65" s="373">
        <f t="shared" si="238"/>
        <v>28.388303999999998</v>
      </c>
      <c r="BK65" s="373">
        <f t="shared" si="238"/>
        <v>29.052879999999998</v>
      </c>
      <c r="BL65" s="373">
        <f t="shared" si="238"/>
        <v>28.653095999999998</v>
      </c>
      <c r="BM65" s="373">
        <f t="shared" si="238"/>
        <v>28.538871999999998</v>
      </c>
      <c r="BN65" s="373">
        <f t="shared" si="238"/>
        <v>28.746552000000001</v>
      </c>
      <c r="BO65" s="373">
        <f t="shared" si="239"/>
        <v>30.086088</v>
      </c>
      <c r="BP65" s="373">
        <f t="shared" si="239"/>
        <v>30.376840000000001</v>
      </c>
      <c r="BQ65" s="373">
        <f t="shared" si="239"/>
        <v>29.623999999999999</v>
      </c>
      <c r="BR65" s="373">
        <f t="shared" si="239"/>
        <v>29.302095999999999</v>
      </c>
      <c r="BS65" s="373">
        <f t="shared" si="239"/>
        <v>29.883600000000001</v>
      </c>
      <c r="BT65" s="373">
        <f t="shared" si="239"/>
        <v>29.618808000000001</v>
      </c>
      <c r="BU65" s="373"/>
      <c r="BV65" s="373">
        <f t="shared" si="240"/>
        <v>29.473431999999999</v>
      </c>
      <c r="BW65" s="373"/>
      <c r="BX65" s="373"/>
      <c r="BY65" s="373">
        <f t="shared" si="241"/>
        <v>29.530182</v>
      </c>
      <c r="BZ65" s="373">
        <f t="shared" si="241"/>
        <v>29.640643999999998</v>
      </c>
      <c r="CA65" s="373">
        <f t="shared" si="241"/>
        <v>29.002976999999998</v>
      </c>
      <c r="CB65" s="373"/>
      <c r="CC65" s="373">
        <f t="shared" si="242"/>
        <v>29.028082000000001</v>
      </c>
      <c r="CD65" s="373">
        <f t="shared" si="242"/>
        <v>28.636443999999997</v>
      </c>
      <c r="CE65" s="373">
        <f t="shared" si="242"/>
        <v>29.359468</v>
      </c>
      <c r="CF65" s="373">
        <f t="shared" si="242"/>
        <v>28.390414999999997</v>
      </c>
      <c r="CG65" s="373">
        <f t="shared" si="242"/>
        <v>28.646485999999999</v>
      </c>
      <c r="CH65" s="373">
        <f t="shared" si="242"/>
        <v>30.413878</v>
      </c>
      <c r="CI65" s="373">
        <f t="shared" si="242"/>
        <v>29.183732999999997</v>
      </c>
      <c r="CJ65" s="373">
        <f t="shared" si="242"/>
        <v>29.028082000000001</v>
      </c>
      <c r="CK65" s="373">
        <f t="shared" si="242"/>
        <v>29.269089999999998</v>
      </c>
      <c r="CL65" s="373">
        <f t="shared" si="242"/>
        <v>28.912599</v>
      </c>
      <c r="CM65" s="373">
        <f t="shared" si="242"/>
        <v>28.536024000000001</v>
      </c>
      <c r="CN65" s="373">
        <f t="shared" si="242"/>
        <v>28.892515</v>
      </c>
      <c r="CO65" s="373"/>
      <c r="CP65" s="373">
        <v>33.053410597402227</v>
      </c>
      <c r="CQ65" s="373">
        <f t="shared" si="244"/>
        <v>26.442728477921783</v>
      </c>
      <c r="CR65" s="373">
        <f t="shared" si="245"/>
        <v>1.0527639771834874</v>
      </c>
      <c r="CS65" s="373">
        <f t="shared" si="246"/>
        <v>0</v>
      </c>
      <c r="CT65" s="373">
        <f t="shared" si="247"/>
        <v>0.84362489364990212</v>
      </c>
      <c r="CU65" s="373"/>
      <c r="CV65" s="373">
        <f t="shared" si="248"/>
        <v>0.84739479205820101</v>
      </c>
      <c r="CW65" s="373">
        <f t="shared" si="249"/>
        <v>0.85085053226580842</v>
      </c>
      <c r="CX65" s="373">
        <f t="shared" si="250"/>
        <v>0.82336168970529489</v>
      </c>
      <c r="CY65" s="373">
        <f t="shared" si="251"/>
        <v>0.84660939655647216</v>
      </c>
      <c r="CZ65" s="373">
        <f t="shared" si="252"/>
        <v>0.84095454894402366</v>
      </c>
      <c r="DA65" s="373">
        <f t="shared" si="253"/>
        <v>0.84221118174678999</v>
      </c>
      <c r="DB65" s="373">
        <f t="shared" si="254"/>
        <v>0.82901653731774338</v>
      </c>
      <c r="DC65" s="373">
        <f t="shared" si="255"/>
        <v>0.83357183122777145</v>
      </c>
      <c r="DD65" s="382">
        <f t="shared" si="256"/>
        <v>0.82241921510322014</v>
      </c>
      <c r="DE65" s="373">
        <f t="shared" si="257"/>
        <v>0.8477089502588927</v>
      </c>
      <c r="DF65" s="373">
        <f t="shared" si="258"/>
        <v>0.87504071371906034</v>
      </c>
      <c r="DG65" s="373">
        <f t="shared" si="259"/>
        <v>0.8588615663834438</v>
      </c>
      <c r="DH65" s="373">
        <f t="shared" si="260"/>
        <v>0.87896769122770513</v>
      </c>
      <c r="DI65" s="373">
        <f t="shared" si="261"/>
        <v>0.86687260050107917</v>
      </c>
      <c r="DJ65" s="373">
        <f t="shared" si="262"/>
        <v>0.86341686029347176</v>
      </c>
      <c r="DK65" s="373">
        <f t="shared" si="263"/>
        <v>0.86970002430730353</v>
      </c>
      <c r="DL65" s="373">
        <f t="shared" si="264"/>
        <v>0.91022643219651778</v>
      </c>
      <c r="DM65" s="373">
        <f t="shared" si="265"/>
        <v>0.91902286181588211</v>
      </c>
      <c r="DN65" s="373">
        <f t="shared" si="266"/>
        <v>0.89624639226574232</v>
      </c>
      <c r="DO65" s="373">
        <f t="shared" si="267"/>
        <v>0.88650748804430324</v>
      </c>
      <c r="DP65" s="373">
        <f t="shared" si="268"/>
        <v>0.9041003472830319</v>
      </c>
      <c r="DQ65" s="373">
        <f t="shared" si="269"/>
        <v>0.89608931316539653</v>
      </c>
      <c r="DR65" s="373"/>
      <c r="DS65" s="373">
        <f t="shared" si="270"/>
        <v>0.89169109835571436</v>
      </c>
      <c r="DT65" s="373"/>
      <c r="DU65" s="373"/>
      <c r="DV65" s="373">
        <f t="shared" si="271"/>
        <v>0.893408016488346</v>
      </c>
      <c r="DW65" s="373">
        <f t="shared" si="272"/>
        <v>0.89674994090714355</v>
      </c>
      <c r="DX65" s="373">
        <f t="shared" si="273"/>
        <v>0.87745792267135769</v>
      </c>
      <c r="DY65" s="373"/>
      <c r="DZ65" s="373">
        <f t="shared" si="274"/>
        <v>0.87821745094835724</v>
      </c>
      <c r="EA65" s="373">
        <f t="shared" si="275"/>
        <v>0.8663688098271658</v>
      </c>
      <c r="EB65" s="373">
        <f t="shared" si="276"/>
        <v>0.88824322420474977</v>
      </c>
      <c r="EC65" s="373">
        <f t="shared" si="277"/>
        <v>0.85892543271257127</v>
      </c>
      <c r="ED65" s="373">
        <f t="shared" si="278"/>
        <v>0.86667262113796562</v>
      </c>
      <c r="EE65" s="373">
        <f t="shared" si="279"/>
        <v>0.92014341183872639</v>
      </c>
      <c r="EF65" s="373">
        <f t="shared" si="280"/>
        <v>0.88292652626575363</v>
      </c>
      <c r="EG65" s="373">
        <f t="shared" si="281"/>
        <v>0.87821745094835724</v>
      </c>
      <c r="EH65" s="373">
        <f t="shared" si="282"/>
        <v>0.88550892240755175</v>
      </c>
      <c r="EI65" s="373">
        <f t="shared" si="283"/>
        <v>0.87472362087415978</v>
      </c>
      <c r="EJ65" s="373">
        <f t="shared" si="284"/>
        <v>0.86333069671916818</v>
      </c>
      <c r="EK65" s="373">
        <f t="shared" si="285"/>
        <v>0.87411599825256014</v>
      </c>
      <c r="EM65" s="361">
        <v>35.18</v>
      </c>
      <c r="EN65" s="361">
        <v>32.729999999999997</v>
      </c>
      <c r="EO65" s="361">
        <v>32.42</v>
      </c>
      <c r="EP65" s="361">
        <v>32.9</v>
      </c>
      <c r="EQ65" s="361">
        <v>32.19</v>
      </c>
      <c r="ER65" s="361">
        <v>31.44</v>
      </c>
      <c r="ES65" s="244">
        <v>32.15</v>
      </c>
      <c r="EW65" s="375">
        <f t="shared" si="291"/>
        <v>-1.8223919999999971</v>
      </c>
      <c r="EX65" s="375">
        <f t="shared" si="292"/>
        <v>-0.22325599999999923</v>
      </c>
      <c r="EY65" s="244">
        <f t="shared" si="292"/>
        <v>1.8120079999999987</v>
      </c>
      <c r="EZ65" s="375">
        <f t="shared" si="292"/>
        <v>-3.5928640000000023</v>
      </c>
      <c r="FA65" s="375">
        <f t="shared" si="292"/>
        <v>0.98648000000000025</v>
      </c>
      <c r="FB65" s="375">
        <f t="shared" si="292"/>
        <v>1.718551999999999</v>
      </c>
      <c r="FC65" s="375">
        <f t="shared" si="288"/>
        <v>-6.2303999999997473E-2</v>
      </c>
      <c r="FD65" s="375">
        <f t="shared" si="288"/>
        <v>-0.10384000000000171</v>
      </c>
      <c r="FE65" s="375">
        <f t="shared" si="288"/>
        <v>-0.38420799999999744</v>
      </c>
      <c r="FF65" s="375">
        <f t="shared" si="288"/>
        <v>1.5991359999999979</v>
      </c>
      <c r="FG65" s="375">
        <f t="shared" si="288"/>
        <v>-2.4142800000000015</v>
      </c>
      <c r="FH65" s="375">
        <f t="shared" si="288"/>
        <v>0.74245600000000422</v>
      </c>
      <c r="FI65" s="375">
        <f t="shared" si="288"/>
        <v>-0.35305600000000226</v>
      </c>
      <c r="FJ65" s="375">
        <f t="shared" si="288"/>
        <v>-1.079936</v>
      </c>
      <c r="FK65" s="375">
        <f t="shared" si="288"/>
        <v>1.843160000000001</v>
      </c>
      <c r="FL65" s="375">
        <f t="shared" si="288"/>
        <v>-1.0695520000000016</v>
      </c>
      <c r="FM65" s="375">
        <f t="shared" si="288"/>
        <v>-1.7237439999999999</v>
      </c>
      <c r="FN65" s="375">
        <f t="shared" si="288"/>
        <v>2.4298560000000009</v>
      </c>
      <c r="FO65" s="375">
        <f t="shared" si="288"/>
        <v>-1.3395359999999989</v>
      </c>
      <c r="FP65" s="375">
        <f t="shared" si="288"/>
        <v>1.3343440000000015</v>
      </c>
      <c r="FQ65" s="375">
        <f t="shared" si="288"/>
        <v>-0.37901600000000002</v>
      </c>
      <c r="FR65" s="375">
        <f t="shared" si="288"/>
        <v>9.8647999999997182E-2</v>
      </c>
      <c r="FS65" s="375">
        <f t="shared" si="289"/>
        <v>-21.65428</v>
      </c>
      <c r="FT65" s="375">
        <f t="shared" si="289"/>
        <v>22.438271999999998</v>
      </c>
      <c r="FU65" s="375">
        <f t="shared" si="289"/>
        <v>-22.438271999999998</v>
      </c>
      <c r="FV65" s="375">
        <f t="shared" si="289"/>
        <v>0</v>
      </c>
      <c r="FW65" s="375">
        <f t="shared" si="289"/>
        <v>21.707464000000002</v>
      </c>
      <c r="FX65" s="375">
        <f t="shared" si="289"/>
        <v>-1.8577700000000021</v>
      </c>
      <c r="FY65" s="375">
        <f t="shared" si="289"/>
        <v>0.23096600000000223</v>
      </c>
      <c r="FZ65" s="375">
        <f t="shared" si="289"/>
        <v>-20.080660000000002</v>
      </c>
      <c r="GA65" s="375">
        <f t="shared" si="289"/>
        <v>22.13927</v>
      </c>
      <c r="GB65" s="375">
        <f t="shared" si="289"/>
        <v>2.0084000000000657E-2</v>
      </c>
      <c r="GC65" s="375">
        <f t="shared" si="289"/>
        <v>-2.5607100000000003</v>
      </c>
      <c r="GD65" s="375">
        <f t="shared" si="289"/>
        <v>2.66113</v>
      </c>
      <c r="GE65" s="375">
        <f t="shared" si="289"/>
        <v>-2.2594500000000011</v>
      </c>
      <c r="GF65" s="375">
        <f t="shared" si="289"/>
        <v>5.6737299999999991</v>
      </c>
      <c r="GG65" s="375">
        <f t="shared" si="289"/>
        <v>-0.90880099999999686</v>
      </c>
      <c r="GH65" s="375">
        <f t="shared" si="289"/>
        <v>-0.44686899999999952</v>
      </c>
      <c r="GI65" s="375">
        <f t="shared" si="290"/>
        <v>-0.26611300000000071</v>
      </c>
      <c r="GJ65" s="375">
        <f t="shared" si="290"/>
        <v>-5.0210000000028288E-3</v>
      </c>
      <c r="GK65" s="375">
        <f t="shared" si="290"/>
        <v>-0.5372470000000007</v>
      </c>
      <c r="GL65" s="375">
        <f t="shared" si="290"/>
        <v>-0.95398999999999745</v>
      </c>
    </row>
    <row r="66" spans="1:194">
      <c r="A66" s="361" t="s">
        <v>585</v>
      </c>
      <c r="C66" s="361">
        <v>32.61</v>
      </c>
      <c r="D66" s="361" t="s">
        <v>41</v>
      </c>
      <c r="E66" s="361">
        <v>28.57</v>
      </c>
      <c r="F66" s="361">
        <v>27.4</v>
      </c>
      <c r="G66" s="361">
        <v>27.79</v>
      </c>
      <c r="H66" s="361">
        <v>28.19</v>
      </c>
      <c r="I66" s="361">
        <v>28.77</v>
      </c>
      <c r="J66" s="361">
        <v>28.57</v>
      </c>
      <c r="K66" s="361">
        <v>27.12</v>
      </c>
      <c r="L66" s="361">
        <v>26.88</v>
      </c>
      <c r="M66" s="361">
        <v>27.81</v>
      </c>
      <c r="N66" s="361">
        <v>31.92</v>
      </c>
      <c r="O66" s="361">
        <v>28.9</v>
      </c>
      <c r="P66" s="361">
        <v>31.67</v>
      </c>
      <c r="Q66" s="361">
        <v>31.97</v>
      </c>
      <c r="R66" s="361">
        <v>28.98</v>
      </c>
      <c r="S66" s="361">
        <v>30.78</v>
      </c>
      <c r="T66" s="361">
        <v>35.26</v>
      </c>
      <c r="U66" s="361">
        <v>38.840000000000003</v>
      </c>
      <c r="V66" s="372">
        <v>38.04</v>
      </c>
      <c r="W66" s="361">
        <v>35.61</v>
      </c>
      <c r="X66" s="361">
        <v>37.869999999999997</v>
      </c>
      <c r="Y66" s="361">
        <v>32.68</v>
      </c>
      <c r="Z66" s="361">
        <v>36.93</v>
      </c>
      <c r="AA66" s="372"/>
      <c r="AB66" s="361">
        <v>30.24</v>
      </c>
      <c r="AC66" s="372"/>
      <c r="AD66" s="372"/>
      <c r="AE66" s="361">
        <v>34.700000000000003</v>
      </c>
      <c r="AF66" s="361">
        <v>32.630000000000003</v>
      </c>
      <c r="AG66" s="361">
        <v>32.68</v>
      </c>
      <c r="AH66" s="372"/>
      <c r="AI66" s="361">
        <v>34.090000000000003</v>
      </c>
      <c r="AJ66" s="361">
        <v>33.17</v>
      </c>
      <c r="AK66" s="378">
        <v>33</v>
      </c>
      <c r="AL66" s="374">
        <v>31.44</v>
      </c>
      <c r="AM66" s="379">
        <v>32.11</v>
      </c>
      <c r="AN66" s="379">
        <v>33.78</v>
      </c>
      <c r="AO66" s="379">
        <v>33.020000000000003</v>
      </c>
      <c r="AP66" s="379">
        <v>32.700000000000003</v>
      </c>
      <c r="AQ66" s="379">
        <v>32.869999999999997</v>
      </c>
      <c r="AR66" s="379">
        <v>32.5</v>
      </c>
      <c r="AS66" s="379">
        <v>30.84</v>
      </c>
      <c r="AT66" s="244">
        <v>32.33</v>
      </c>
      <c r="AU66" s="380"/>
      <c r="AW66" s="373">
        <f t="shared" si="237"/>
        <v>29.681111999999999</v>
      </c>
      <c r="AX66" s="361" t="s">
        <v>41</v>
      </c>
      <c r="AY66" s="373">
        <f t="shared" si="238"/>
        <v>27.583544</v>
      </c>
      <c r="AZ66" s="373">
        <f t="shared" si="238"/>
        <v>26.97608</v>
      </c>
      <c r="BA66" s="373">
        <f t="shared" si="238"/>
        <v>27.178567999999999</v>
      </c>
      <c r="BB66" s="373">
        <f t="shared" si="238"/>
        <v>27.386248000000002</v>
      </c>
      <c r="BC66" s="373">
        <f t="shared" si="238"/>
        <v>27.687384000000002</v>
      </c>
      <c r="BD66" s="373">
        <f t="shared" si="238"/>
        <v>27.583544</v>
      </c>
      <c r="BE66" s="373">
        <f t="shared" si="238"/>
        <v>26.830704000000001</v>
      </c>
      <c r="BF66" s="373">
        <f t="shared" si="238"/>
        <v>26.706095999999999</v>
      </c>
      <c r="BG66" s="373">
        <f t="shared" si="238"/>
        <v>27.188952</v>
      </c>
      <c r="BH66" s="373">
        <f t="shared" si="238"/>
        <v>29.322863999999999</v>
      </c>
      <c r="BI66" s="373">
        <f t="shared" si="238"/>
        <v>27.75488</v>
      </c>
      <c r="BJ66" s="373">
        <f t="shared" si="238"/>
        <v>29.193064</v>
      </c>
      <c r="BK66" s="373">
        <f t="shared" si="238"/>
        <v>29.348824</v>
      </c>
      <c r="BL66" s="373">
        <f t="shared" si="238"/>
        <v>27.796416000000001</v>
      </c>
      <c r="BM66" s="373">
        <f t="shared" si="238"/>
        <v>28.730975999999998</v>
      </c>
      <c r="BN66" s="373">
        <f t="shared" si="238"/>
        <v>31.056991999999997</v>
      </c>
      <c r="BO66" s="373">
        <f t="shared" si="239"/>
        <v>32.915728000000001</v>
      </c>
      <c r="BP66" s="373">
        <f t="shared" si="239"/>
        <v>32.500367999999995</v>
      </c>
      <c r="BQ66" s="373">
        <f t="shared" si="239"/>
        <v>31.238712</v>
      </c>
      <c r="BR66" s="373">
        <f t="shared" si="239"/>
        <v>32.412103999999999</v>
      </c>
      <c r="BS66" s="373">
        <f t="shared" si="239"/>
        <v>29.717455999999999</v>
      </c>
      <c r="BT66" s="373">
        <f t="shared" si="239"/>
        <v>31.924056</v>
      </c>
      <c r="BU66" s="373"/>
      <c r="BV66" s="373">
        <f t="shared" si="240"/>
        <v>28.450607999999999</v>
      </c>
      <c r="BW66" s="373"/>
      <c r="BX66" s="373"/>
      <c r="BY66" s="373">
        <f t="shared" si="241"/>
        <v>30.17287</v>
      </c>
      <c r="BZ66" s="373">
        <f t="shared" si="241"/>
        <v>29.133523</v>
      </c>
      <c r="CA66" s="373">
        <f t="shared" si="241"/>
        <v>29.158628</v>
      </c>
      <c r="CB66" s="373"/>
      <c r="CC66" s="373">
        <f t="shared" si="242"/>
        <v>29.866589000000001</v>
      </c>
      <c r="CD66" s="373">
        <f t="shared" si="242"/>
        <v>29.404657</v>
      </c>
      <c r="CE66" s="373">
        <f t="shared" si="242"/>
        <v>29.319299999999998</v>
      </c>
      <c r="CF66" s="373">
        <f t="shared" si="242"/>
        <v>28.536024000000001</v>
      </c>
      <c r="CG66" s="373">
        <f t="shared" si="242"/>
        <v>28.872430999999999</v>
      </c>
      <c r="CH66" s="373">
        <f t="shared" si="242"/>
        <v>29.710937999999999</v>
      </c>
      <c r="CI66" s="373">
        <f t="shared" si="242"/>
        <v>29.329342</v>
      </c>
      <c r="CJ66" s="373">
        <f t="shared" si="242"/>
        <v>29.168670000000002</v>
      </c>
      <c r="CK66" s="373">
        <f t="shared" si="242"/>
        <v>29.254026999999997</v>
      </c>
      <c r="CL66" s="373">
        <f t="shared" si="242"/>
        <v>29.068249999999999</v>
      </c>
      <c r="CM66" s="373">
        <f t="shared" si="242"/>
        <v>28.234763999999998</v>
      </c>
      <c r="CN66" s="373">
        <f t="shared" si="242"/>
        <v>28.982892999999997</v>
      </c>
      <c r="CO66" s="373"/>
      <c r="CP66" s="373">
        <v>34.968241350884348</v>
      </c>
      <c r="CQ66" s="373">
        <f t="shared" si="244"/>
        <v>27.974593080707479</v>
      </c>
      <c r="CR66" s="373">
        <f t="shared" si="245"/>
        <v>0.98602127725042177</v>
      </c>
      <c r="CS66" s="373">
        <f t="shared" si="246"/>
        <v>0</v>
      </c>
      <c r="CT66" s="373">
        <f t="shared" si="247"/>
        <v>0.84880196582289269</v>
      </c>
      <c r="CU66" s="373"/>
      <c r="CV66" s="373">
        <f t="shared" si="248"/>
        <v>0.78881702180033741</v>
      </c>
      <c r="CW66" s="373">
        <f t="shared" si="249"/>
        <v>0.77144514444727064</v>
      </c>
      <c r="CX66" s="373">
        <f t="shared" si="250"/>
        <v>0.77723577023162627</v>
      </c>
      <c r="CY66" s="373">
        <f t="shared" si="251"/>
        <v>0.78317487360019611</v>
      </c>
      <c r="CZ66" s="373">
        <f t="shared" si="252"/>
        <v>0.79178657348462245</v>
      </c>
      <c r="DA66" s="373">
        <f t="shared" si="253"/>
        <v>0.78881702180033741</v>
      </c>
      <c r="DB66" s="373">
        <f t="shared" si="254"/>
        <v>0.76728777208927179</v>
      </c>
      <c r="DC66" s="373">
        <f t="shared" si="255"/>
        <v>0.76372431006812991</v>
      </c>
      <c r="DD66" s="382">
        <f t="shared" si="256"/>
        <v>0.7775327254000548</v>
      </c>
      <c r="DE66" s="373">
        <f t="shared" si="257"/>
        <v>0.83855701251210968</v>
      </c>
      <c r="DF66" s="373">
        <f t="shared" si="258"/>
        <v>0.79371678207940755</v>
      </c>
      <c r="DG66" s="373">
        <f t="shared" si="259"/>
        <v>0.83484507290675358</v>
      </c>
      <c r="DH66" s="373">
        <f t="shared" si="260"/>
        <v>0.83929940043318096</v>
      </c>
      <c r="DI66" s="373">
        <f t="shared" si="261"/>
        <v>0.79490460275312158</v>
      </c>
      <c r="DJ66" s="373">
        <f t="shared" si="262"/>
        <v>0.82163056791168565</v>
      </c>
      <c r="DK66" s="373">
        <f t="shared" si="263"/>
        <v>0.88814852563966773</v>
      </c>
      <c r="DL66" s="373">
        <f t="shared" si="264"/>
        <v>0.94130350078836778</v>
      </c>
      <c r="DM66" s="373">
        <f t="shared" si="265"/>
        <v>0.92942529405122798</v>
      </c>
      <c r="DN66" s="373">
        <f t="shared" si="266"/>
        <v>0.8933452410871664</v>
      </c>
      <c r="DO66" s="373">
        <f t="shared" si="267"/>
        <v>0.92690117511958592</v>
      </c>
      <c r="DP66" s="373">
        <f t="shared" si="268"/>
        <v>0.8498413089123924</v>
      </c>
      <c r="DQ66" s="373">
        <f t="shared" si="269"/>
        <v>0.91294428220344681</v>
      </c>
      <c r="DR66" s="373"/>
      <c r="DS66" s="373">
        <f t="shared" si="270"/>
        <v>0.8136127783641165</v>
      </c>
      <c r="DT66" s="373"/>
      <c r="DU66" s="373"/>
      <c r="DV66" s="373">
        <f t="shared" si="271"/>
        <v>0.86286495500972415</v>
      </c>
      <c r="DW66" s="373">
        <f t="shared" si="272"/>
        <v>0.83314235645033985</v>
      </c>
      <c r="DX66" s="373">
        <f t="shared" si="273"/>
        <v>0.83386029361361003</v>
      </c>
      <c r="DY66" s="373"/>
      <c r="DZ66" s="373">
        <f t="shared" si="274"/>
        <v>0.8541061216178284</v>
      </c>
      <c r="EA66" s="373">
        <f t="shared" si="275"/>
        <v>0.84089607781365749</v>
      </c>
      <c r="EB66" s="373">
        <f t="shared" si="276"/>
        <v>0.83845509145853891</v>
      </c>
      <c r="EC66" s="373">
        <f t="shared" si="277"/>
        <v>0.81605545196451024</v>
      </c>
      <c r="ED66" s="373">
        <f t="shared" si="278"/>
        <v>0.82567580995233014</v>
      </c>
      <c r="EE66" s="373">
        <f t="shared" si="279"/>
        <v>0.84965491120555336</v>
      </c>
      <c r="EF66" s="373">
        <f t="shared" si="280"/>
        <v>0.83874226632384707</v>
      </c>
      <c r="EG66" s="373">
        <f t="shared" si="281"/>
        <v>0.83414746847891807</v>
      </c>
      <c r="EH66" s="373">
        <f t="shared" si="282"/>
        <v>0.83658845483403643</v>
      </c>
      <c r="EI66" s="373">
        <f t="shared" si="283"/>
        <v>0.83127571982583737</v>
      </c>
      <c r="EJ66" s="373">
        <f t="shared" si="284"/>
        <v>0.80744020600526822</v>
      </c>
      <c r="EK66" s="373">
        <f t="shared" si="285"/>
        <v>0.82883473347071879</v>
      </c>
      <c r="EM66" s="361">
        <v>33.78</v>
      </c>
      <c r="EN66" s="361">
        <v>33.020000000000003</v>
      </c>
      <c r="EO66" s="361">
        <v>32.700000000000003</v>
      </c>
      <c r="EP66" s="361">
        <v>32.869999999999997</v>
      </c>
      <c r="EQ66" s="361">
        <v>32.5</v>
      </c>
      <c r="ER66" s="361">
        <v>30.84</v>
      </c>
      <c r="ES66" s="244">
        <v>32.33</v>
      </c>
      <c r="EW66" s="375">
        <f t="shared" si="291"/>
        <v>-3.317688000000004</v>
      </c>
      <c r="EX66" s="375">
        <f t="shared" si="292"/>
        <v>1.6250960000000028</v>
      </c>
      <c r="EY66" s="244">
        <f t="shared" si="292"/>
        <v>-2.4610079999999996</v>
      </c>
      <c r="EZ66" s="375">
        <f t="shared" si="292"/>
        <v>-1.1110879999999987</v>
      </c>
      <c r="FA66" s="375">
        <f t="shared" si="292"/>
        <v>-2.0196880000000021</v>
      </c>
      <c r="FB66" s="375">
        <f t="shared" si="292"/>
        <v>4.2366719999999987</v>
      </c>
      <c r="FC66" s="375">
        <f t="shared" si="288"/>
        <v>-0.62823199999999702</v>
      </c>
      <c r="FD66" s="375">
        <f t="shared" si="288"/>
        <v>-0.60227199999999925</v>
      </c>
      <c r="FE66" s="375">
        <f t="shared" si="288"/>
        <v>1.7289359999999974</v>
      </c>
      <c r="FF66" s="375">
        <f t="shared" si="288"/>
        <v>0.63861599999999896</v>
      </c>
      <c r="FG66" s="375">
        <f t="shared" si="288"/>
        <v>-2.2221759999999975</v>
      </c>
      <c r="FH66" s="375">
        <f t="shared" si="288"/>
        <v>-2.3675519999999999</v>
      </c>
      <c r="FI66" s="375">
        <f t="shared" si="288"/>
        <v>1.4849119999999978</v>
      </c>
      <c r="FJ66" s="375">
        <f t="shared" si="288"/>
        <v>-0.34786400000000128</v>
      </c>
      <c r="FK66" s="375">
        <f t="shared" si="288"/>
        <v>0.73726400000000325</v>
      </c>
      <c r="FL66" s="375">
        <f t="shared" si="288"/>
        <v>-0.83071999999999946</v>
      </c>
      <c r="FM66" s="375">
        <f t="shared" si="288"/>
        <v>-1.2668480000000031</v>
      </c>
      <c r="FN66" s="375">
        <f t="shared" si="288"/>
        <v>2.544080000000001</v>
      </c>
      <c r="FO66" s="375">
        <f t="shared" si="288"/>
        <v>-1.7652799999999971</v>
      </c>
      <c r="FP66" s="375">
        <f t="shared" si="288"/>
        <v>1.4381839999999997</v>
      </c>
      <c r="FQ66" s="375">
        <f t="shared" si="288"/>
        <v>-5.7112000000003604E-2</v>
      </c>
      <c r="FR66" s="375">
        <f t="shared" si="288"/>
        <v>-0.33747999999999934</v>
      </c>
      <c r="FS66" s="375">
        <f t="shared" si="289"/>
        <v>-22.858823999999998</v>
      </c>
      <c r="FT66" s="375">
        <f t="shared" si="289"/>
        <v>23.544167999999999</v>
      </c>
      <c r="FU66" s="375">
        <f t="shared" si="289"/>
        <v>-23.544167999999999</v>
      </c>
      <c r="FV66" s="375">
        <f t="shared" si="289"/>
        <v>0</v>
      </c>
      <c r="FW66" s="375">
        <f t="shared" si="289"/>
        <v>23.695779999999999</v>
      </c>
      <c r="FX66" s="375">
        <f t="shared" si="289"/>
        <v>-1.7573499999999989</v>
      </c>
      <c r="FY66" s="375">
        <f t="shared" si="289"/>
        <v>5.020999999999276E-3</v>
      </c>
      <c r="FZ66" s="375">
        <f t="shared" si="289"/>
        <v>-21.943451</v>
      </c>
      <c r="GA66" s="375">
        <f t="shared" si="289"/>
        <v>23.856452000000001</v>
      </c>
      <c r="GB66" s="375">
        <f t="shared" si="289"/>
        <v>-1.4159219999999983</v>
      </c>
      <c r="GC66" s="375">
        <f t="shared" si="289"/>
        <v>-0.82344400000000206</v>
      </c>
      <c r="GD66" s="375">
        <f t="shared" si="289"/>
        <v>0.54728899999999925</v>
      </c>
      <c r="GE66" s="375">
        <f t="shared" si="289"/>
        <v>-0.60754099999999767</v>
      </c>
      <c r="GF66" s="375">
        <f t="shared" si="289"/>
        <v>5.1866929999999982</v>
      </c>
      <c r="GG66" s="375">
        <f t="shared" si="289"/>
        <v>-1.5665520000000015</v>
      </c>
      <c r="GH66" s="375">
        <f t="shared" si="289"/>
        <v>-0.18577700000000164</v>
      </c>
      <c r="GI66" s="375">
        <f t="shared" si="290"/>
        <v>0.46695300000000373</v>
      </c>
      <c r="GJ66" s="375">
        <f t="shared" si="290"/>
        <v>-0.16569300000000098</v>
      </c>
      <c r="GK66" s="375">
        <f t="shared" si="290"/>
        <v>-1.0343260000000001</v>
      </c>
      <c r="GL66" s="375">
        <f t="shared" si="290"/>
        <v>0.21088200000000157</v>
      </c>
    </row>
    <row r="67" spans="1:194">
      <c r="A67" s="361" t="s">
        <v>586</v>
      </c>
      <c r="C67" s="361">
        <v>33.79</v>
      </c>
      <c r="D67" s="361" t="s">
        <v>42</v>
      </c>
      <c r="E67" s="361">
        <v>26.33</v>
      </c>
      <c r="F67" s="361">
        <v>26.56</v>
      </c>
      <c r="G67" s="361">
        <v>27.56</v>
      </c>
      <c r="H67" s="361">
        <v>26.91</v>
      </c>
      <c r="I67" s="361">
        <v>28.23</v>
      </c>
      <c r="J67" s="361">
        <v>29.01</v>
      </c>
      <c r="K67" s="361">
        <v>27.81</v>
      </c>
      <c r="L67" s="361">
        <v>27.23</v>
      </c>
      <c r="M67" s="361">
        <v>28.45</v>
      </c>
      <c r="N67" s="361">
        <v>35.36</v>
      </c>
      <c r="O67" s="361">
        <v>31.05</v>
      </c>
      <c r="P67" s="361">
        <v>31.56</v>
      </c>
      <c r="Q67" s="361">
        <v>32.67</v>
      </c>
      <c r="R67" s="361">
        <v>30.76</v>
      </c>
      <c r="S67" s="361">
        <v>31.85</v>
      </c>
      <c r="T67" s="361">
        <v>35.07</v>
      </c>
      <c r="U67" s="361">
        <v>38.46</v>
      </c>
      <c r="V67" s="372">
        <v>38.17</v>
      </c>
      <c r="W67" s="361">
        <v>36.020000000000003</v>
      </c>
      <c r="X67" s="361">
        <v>37.76</v>
      </c>
      <c r="Y67" s="361">
        <v>33.65</v>
      </c>
      <c r="Z67" s="361">
        <v>36.46</v>
      </c>
      <c r="AA67" s="372"/>
      <c r="AB67" s="361">
        <v>31.78</v>
      </c>
      <c r="AC67" s="372"/>
      <c r="AD67" s="372"/>
      <c r="AE67" s="361">
        <v>33.51</v>
      </c>
      <c r="AF67" s="361">
        <v>32.43</v>
      </c>
      <c r="AG67" s="361">
        <v>32.39</v>
      </c>
      <c r="AH67" s="372"/>
      <c r="AI67" s="361">
        <v>32.78</v>
      </c>
      <c r="AJ67" s="361">
        <v>31.71</v>
      </c>
      <c r="AK67" s="378">
        <v>31.53</v>
      </c>
      <c r="AL67" s="374">
        <v>29.55</v>
      </c>
      <c r="AM67" s="379">
        <v>29.45</v>
      </c>
      <c r="AN67" s="379">
        <v>31.6</v>
      </c>
      <c r="AO67" s="379">
        <v>27.86</v>
      </c>
      <c r="AP67" s="379">
        <v>25.71</v>
      </c>
      <c r="AQ67" s="379">
        <v>23.26</v>
      </c>
      <c r="AR67" s="379">
        <v>23.69</v>
      </c>
      <c r="AS67" s="379">
        <v>20.83</v>
      </c>
      <c r="AT67" s="244">
        <v>24.35</v>
      </c>
      <c r="AU67" s="380"/>
      <c r="AW67" s="373">
        <f t="shared" si="237"/>
        <v>30.293768</v>
      </c>
      <c r="AX67" s="361" t="s">
        <v>42</v>
      </c>
      <c r="AY67" s="373">
        <f t="shared" si="238"/>
        <v>26.420535999999998</v>
      </c>
      <c r="AZ67" s="373">
        <f t="shared" si="238"/>
        <v>26.539952</v>
      </c>
      <c r="BA67" s="373">
        <f t="shared" si="238"/>
        <v>27.059151999999997</v>
      </c>
      <c r="BB67" s="373">
        <f t="shared" si="238"/>
        <v>26.721671999999998</v>
      </c>
      <c r="BC67" s="373">
        <f t="shared" si="238"/>
        <v>27.407015999999999</v>
      </c>
      <c r="BD67" s="373">
        <f t="shared" si="238"/>
        <v>27.811992</v>
      </c>
      <c r="BE67" s="373">
        <f t="shared" si="238"/>
        <v>27.188952</v>
      </c>
      <c r="BF67" s="373">
        <f t="shared" si="238"/>
        <v>26.887816000000001</v>
      </c>
      <c r="BG67" s="373">
        <f t="shared" si="238"/>
        <v>27.521239999999999</v>
      </c>
      <c r="BH67" s="373">
        <f t="shared" si="238"/>
        <v>31.108912</v>
      </c>
      <c r="BI67" s="373">
        <f t="shared" si="238"/>
        <v>28.87116</v>
      </c>
      <c r="BJ67" s="373">
        <f t="shared" si="238"/>
        <v>29.135952</v>
      </c>
      <c r="BK67" s="373">
        <f t="shared" si="238"/>
        <v>29.712264000000001</v>
      </c>
      <c r="BL67" s="373">
        <f t="shared" si="238"/>
        <v>28.720592</v>
      </c>
      <c r="BM67" s="373">
        <f t="shared" si="238"/>
        <v>29.286519999999999</v>
      </c>
      <c r="BN67" s="373">
        <f t="shared" si="238"/>
        <v>30.958344</v>
      </c>
      <c r="BO67" s="373">
        <f t="shared" si="239"/>
        <v>32.718432</v>
      </c>
      <c r="BP67" s="373">
        <f t="shared" si="239"/>
        <v>32.567864</v>
      </c>
      <c r="BQ67" s="373">
        <f t="shared" si="239"/>
        <v>31.451584</v>
      </c>
      <c r="BR67" s="373">
        <f t="shared" si="239"/>
        <v>32.354991999999996</v>
      </c>
      <c r="BS67" s="373">
        <f t="shared" si="239"/>
        <v>30.221080000000001</v>
      </c>
      <c r="BT67" s="373">
        <f t="shared" si="239"/>
        <v>31.680032000000001</v>
      </c>
      <c r="BU67" s="373"/>
      <c r="BV67" s="373">
        <f t="shared" si="240"/>
        <v>29.250176</v>
      </c>
      <c r="BW67" s="373"/>
      <c r="BX67" s="373"/>
      <c r="BY67" s="373">
        <f t="shared" si="241"/>
        <v>29.575370999999997</v>
      </c>
      <c r="BZ67" s="373">
        <f t="shared" si="241"/>
        <v>29.033103000000001</v>
      </c>
      <c r="CA67" s="373">
        <f t="shared" si="241"/>
        <v>29.013019</v>
      </c>
      <c r="CB67" s="373"/>
      <c r="CC67" s="373">
        <f t="shared" si="242"/>
        <v>29.208838</v>
      </c>
      <c r="CD67" s="373">
        <f t="shared" si="242"/>
        <v>28.671590999999999</v>
      </c>
      <c r="CE67" s="373">
        <f t="shared" si="242"/>
        <v>28.581212999999998</v>
      </c>
      <c r="CF67" s="373">
        <f t="shared" si="242"/>
        <v>27.587054999999999</v>
      </c>
      <c r="CG67" s="373">
        <f t="shared" si="242"/>
        <v>27.536845</v>
      </c>
      <c r="CH67" s="373">
        <f t="shared" si="242"/>
        <v>28.61636</v>
      </c>
      <c r="CI67" s="373">
        <f t="shared" si="242"/>
        <v>26.738506000000001</v>
      </c>
      <c r="CJ67" s="373">
        <f t="shared" si="242"/>
        <v>25.658991</v>
      </c>
      <c r="CK67" s="373">
        <f t="shared" si="242"/>
        <v>24.428846</v>
      </c>
      <c r="CL67" s="373">
        <f t="shared" si="242"/>
        <v>24.644749000000001</v>
      </c>
      <c r="CM67" s="373">
        <f t="shared" si="242"/>
        <v>23.208742999999998</v>
      </c>
      <c r="CN67" s="373">
        <f t="shared" si="242"/>
        <v>24.976134999999999</v>
      </c>
      <c r="CO67" s="373"/>
      <c r="CP67" s="373">
        <v>34.529378860131239</v>
      </c>
      <c r="CQ67" s="373">
        <f t="shared" si="244"/>
        <v>27.623503088104993</v>
      </c>
      <c r="CR67" s="373">
        <f t="shared" si="245"/>
        <v>1.0068234977762893</v>
      </c>
      <c r="CS67" s="373">
        <f t="shared" si="246"/>
        <v>0</v>
      </c>
      <c r="CT67" s="373">
        <f t="shared" si="247"/>
        <v>0.87733312906413685</v>
      </c>
      <c r="CU67" s="373"/>
      <c r="CV67" s="373">
        <f t="shared" si="248"/>
        <v>0.765161056242052</v>
      </c>
      <c r="CW67" s="373">
        <f t="shared" si="249"/>
        <v>0.76861944454621811</v>
      </c>
      <c r="CX67" s="373">
        <f t="shared" si="250"/>
        <v>0.78365591543389701</v>
      </c>
      <c r="CY67" s="373">
        <f t="shared" si="251"/>
        <v>0.77388220935690577</v>
      </c>
      <c r="CZ67" s="373">
        <f t="shared" si="252"/>
        <v>0.79373035092864197</v>
      </c>
      <c r="DA67" s="373">
        <f t="shared" si="253"/>
        <v>0.80545879822103161</v>
      </c>
      <c r="DB67" s="373">
        <f t="shared" si="254"/>
        <v>0.78741503315581685</v>
      </c>
      <c r="DC67" s="373">
        <f t="shared" si="255"/>
        <v>0.77869388004096307</v>
      </c>
      <c r="DD67" s="382">
        <f t="shared" si="256"/>
        <v>0.79703837452393134</v>
      </c>
      <c r="DE67" s="373">
        <f t="shared" si="257"/>
        <v>0.90094038835779289</v>
      </c>
      <c r="DF67" s="373">
        <f t="shared" si="258"/>
        <v>0.83613319883189663</v>
      </c>
      <c r="DG67" s="373">
        <f t="shared" si="259"/>
        <v>0.84380179898461283</v>
      </c>
      <c r="DH67" s="373">
        <f t="shared" si="260"/>
        <v>0.86049228166993652</v>
      </c>
      <c r="DI67" s="373">
        <f t="shared" si="261"/>
        <v>0.83177262227446969</v>
      </c>
      <c r="DJ67" s="373">
        <f t="shared" si="262"/>
        <v>0.84816237554203977</v>
      </c>
      <c r="DK67" s="373">
        <f t="shared" si="263"/>
        <v>0.89657981180036594</v>
      </c>
      <c r="DL67" s="373">
        <f t="shared" si="264"/>
        <v>0.94755344810959752</v>
      </c>
      <c r="DM67" s="373">
        <f t="shared" si="265"/>
        <v>0.94319287155217069</v>
      </c>
      <c r="DN67" s="373">
        <f t="shared" si="266"/>
        <v>0.91086445914366099</v>
      </c>
      <c r="DO67" s="373">
        <f t="shared" si="267"/>
        <v>0.9370279184882222</v>
      </c>
      <c r="DP67" s="373">
        <f t="shared" si="268"/>
        <v>0.87522802313986181</v>
      </c>
      <c r="DQ67" s="373">
        <f t="shared" si="269"/>
        <v>0.91748050633423972</v>
      </c>
      <c r="DR67" s="373"/>
      <c r="DS67" s="373">
        <f t="shared" si="270"/>
        <v>0.84710982257990219</v>
      </c>
      <c r="DT67" s="373"/>
      <c r="DU67" s="373"/>
      <c r="DV67" s="373">
        <f t="shared" si="271"/>
        <v>0.85652774467219561</v>
      </c>
      <c r="DW67" s="373">
        <f t="shared" si="272"/>
        <v>0.84082320500478447</v>
      </c>
      <c r="DX67" s="373">
        <f t="shared" si="273"/>
        <v>0.84024155538747292</v>
      </c>
      <c r="DY67" s="373"/>
      <c r="DZ67" s="373">
        <f t="shared" si="274"/>
        <v>0.84591263915626036</v>
      </c>
      <c r="EA67" s="373">
        <f t="shared" si="275"/>
        <v>0.83035351189317697</v>
      </c>
      <c r="EB67" s="373">
        <f t="shared" si="276"/>
        <v>0.82773608861527515</v>
      </c>
      <c r="EC67" s="373">
        <f t="shared" si="277"/>
        <v>0.79894443255835468</v>
      </c>
      <c r="ED67" s="373">
        <f t="shared" si="278"/>
        <v>0.79749030851507585</v>
      </c>
      <c r="EE67" s="373">
        <f t="shared" si="279"/>
        <v>0.82875397544557039</v>
      </c>
      <c r="EF67" s="373">
        <f t="shared" si="280"/>
        <v>0.77436973622694272</v>
      </c>
      <c r="EG67" s="373">
        <f t="shared" si="281"/>
        <v>0.74310606929644829</v>
      </c>
      <c r="EH67" s="373">
        <f t="shared" si="282"/>
        <v>0.70748003023611739</v>
      </c>
      <c r="EI67" s="373">
        <f t="shared" si="283"/>
        <v>0.71373276362221627</v>
      </c>
      <c r="EJ67" s="373">
        <f t="shared" si="284"/>
        <v>0.6721448159844422</v>
      </c>
      <c r="EK67" s="373">
        <f t="shared" si="285"/>
        <v>0.72332998230785639</v>
      </c>
      <c r="EM67" s="361">
        <v>31.6</v>
      </c>
      <c r="EN67" s="361">
        <v>27.86</v>
      </c>
      <c r="EO67" s="361">
        <v>25.71</v>
      </c>
      <c r="EP67" s="361">
        <v>23.26</v>
      </c>
      <c r="EQ67" s="361">
        <v>23.69</v>
      </c>
      <c r="ER67" s="361">
        <v>20.83</v>
      </c>
      <c r="ES67" s="244">
        <v>24.35</v>
      </c>
      <c r="EW67" s="375">
        <f t="shared" si="291"/>
        <v>0.9760959999999983</v>
      </c>
      <c r="EX67" s="375">
        <f t="shared" si="292"/>
        <v>1.3187679999999986</v>
      </c>
      <c r="EY67" s="244">
        <f t="shared" si="292"/>
        <v>-0.31152000000000157</v>
      </c>
      <c r="EZ67" s="375">
        <f t="shared" si="292"/>
        <v>-0.14018399999999787</v>
      </c>
      <c r="FA67" s="375">
        <f t="shared" si="292"/>
        <v>-5.0102800000000016</v>
      </c>
      <c r="FB67" s="375">
        <f t="shared" si="292"/>
        <v>5.0673920000000017</v>
      </c>
      <c r="FC67" s="375">
        <f t="shared" si="288"/>
        <v>-0.24402399999999957</v>
      </c>
      <c r="FD67" s="375">
        <f t="shared" si="288"/>
        <v>-1.7497040000000013</v>
      </c>
      <c r="FE67" s="375">
        <f t="shared" si="288"/>
        <v>2.035263999999998</v>
      </c>
      <c r="FF67" s="375">
        <f t="shared" si="288"/>
        <v>0.59188800000000086</v>
      </c>
      <c r="FG67" s="375">
        <f t="shared" si="288"/>
        <v>-3.4059519999999956</v>
      </c>
      <c r="FH67" s="375">
        <f t="shared" si="288"/>
        <v>-1.9002720000000011</v>
      </c>
      <c r="FI67" s="375">
        <f t="shared" si="288"/>
        <v>1.7548959999999987</v>
      </c>
      <c r="FJ67" s="375">
        <f t="shared" si="288"/>
        <v>0.22325599999999923</v>
      </c>
      <c r="FK67" s="375">
        <f t="shared" si="288"/>
        <v>5.7112000000000052E-2</v>
      </c>
      <c r="FL67" s="375">
        <f t="shared" si="288"/>
        <v>-0.8047600000000017</v>
      </c>
      <c r="FM67" s="375">
        <f t="shared" si="288"/>
        <v>0.1817200000000021</v>
      </c>
      <c r="FN67" s="375">
        <f t="shared" si="288"/>
        <v>1.2876159999999999</v>
      </c>
      <c r="FO67" s="375">
        <f t="shared" si="288"/>
        <v>-0.89821600000000146</v>
      </c>
      <c r="FP67" s="375">
        <f t="shared" si="288"/>
        <v>0.3063280000000006</v>
      </c>
      <c r="FQ67" s="375">
        <f t="shared" si="288"/>
        <v>-0.51400799999999691</v>
      </c>
      <c r="FR67" s="375">
        <f t="shared" si="288"/>
        <v>0.55035199999999662</v>
      </c>
      <c r="FS67" s="375">
        <f t="shared" si="289"/>
        <v>-25.776727999999999</v>
      </c>
      <c r="FT67" s="375">
        <f t="shared" si="289"/>
        <v>27.256447999999999</v>
      </c>
      <c r="FU67" s="375">
        <f t="shared" si="289"/>
        <v>-27.256447999999999</v>
      </c>
      <c r="FV67" s="375">
        <f t="shared" si="289"/>
        <v>0</v>
      </c>
      <c r="FW67" s="375">
        <f t="shared" si="289"/>
        <v>26.060670999999999</v>
      </c>
      <c r="FX67" s="375">
        <f t="shared" si="289"/>
        <v>0.58243600000000129</v>
      </c>
      <c r="FY67" s="375">
        <f t="shared" si="289"/>
        <v>-0.49205800000000011</v>
      </c>
      <c r="FZ67" s="375">
        <f t="shared" si="289"/>
        <v>-26.151049</v>
      </c>
      <c r="GA67" s="375">
        <f t="shared" si="289"/>
        <v>26.658169999999998</v>
      </c>
      <c r="GB67" s="375">
        <f t="shared" si="289"/>
        <v>-0.18075599999999881</v>
      </c>
      <c r="GC67" s="375">
        <f t="shared" si="289"/>
        <v>-0.66277200000000036</v>
      </c>
      <c r="GD67" s="375">
        <f t="shared" si="289"/>
        <v>-0.59749899999999911</v>
      </c>
      <c r="GE67" s="375">
        <f t="shared" si="289"/>
        <v>0.87867500000000121</v>
      </c>
      <c r="GF67" s="375">
        <f t="shared" si="289"/>
        <v>2.0786939999999987</v>
      </c>
      <c r="GG67" s="375">
        <f t="shared" si="289"/>
        <v>-1.2703130000000016</v>
      </c>
      <c r="GH67" s="375">
        <f t="shared" si="289"/>
        <v>0.40167999999999893</v>
      </c>
      <c r="GI67" s="375">
        <f t="shared" si="290"/>
        <v>0.13054600000000249</v>
      </c>
      <c r="GJ67" s="375">
        <f t="shared" si="290"/>
        <v>4.0168000000001314E-2</v>
      </c>
      <c r="GK67" s="375">
        <f t="shared" si="290"/>
        <v>-0.55733100000000135</v>
      </c>
      <c r="GL67" s="375">
        <f t="shared" si="290"/>
        <v>-0.15565100000000243</v>
      </c>
    </row>
    <row r="68" spans="1:194">
      <c r="C68" s="361">
        <f>C67</f>
        <v>33.79</v>
      </c>
      <c r="D68" s="361" t="s">
        <v>43</v>
      </c>
      <c r="E68" s="361">
        <v>28.92</v>
      </c>
      <c r="F68" s="361">
        <v>29.1</v>
      </c>
      <c r="G68" s="361">
        <v>29.98</v>
      </c>
      <c r="H68" s="361">
        <v>30.3</v>
      </c>
      <c r="I68" s="361">
        <v>27.91</v>
      </c>
      <c r="J68" s="361">
        <v>32.409999999999997</v>
      </c>
      <c r="K68" s="361">
        <v>31.86</v>
      </c>
      <c r="L68" s="361">
        <v>30.48</v>
      </c>
      <c r="M68" s="361">
        <v>31.25</v>
      </c>
      <c r="N68" s="361">
        <v>36.549999999999997</v>
      </c>
      <c r="O68" s="361">
        <v>36.26</v>
      </c>
      <c r="P68" s="361">
        <v>34.21</v>
      </c>
      <c r="Q68" s="361">
        <v>34.15</v>
      </c>
      <c r="R68" s="361">
        <v>33.799999999999997</v>
      </c>
      <c r="S68" s="361">
        <v>35.14</v>
      </c>
      <c r="T68" s="361">
        <v>35.020000000000003</v>
      </c>
      <c r="U68" s="361">
        <v>35.32</v>
      </c>
      <c r="V68" s="372">
        <v>34.799999999999997</v>
      </c>
      <c r="W68" s="361">
        <v>35.19</v>
      </c>
      <c r="X68" s="361">
        <v>34.86</v>
      </c>
      <c r="Y68" s="361">
        <v>34.909999999999997</v>
      </c>
      <c r="Z68" s="361">
        <v>35.21</v>
      </c>
      <c r="AA68" s="372"/>
      <c r="AB68" s="361">
        <v>34.53</v>
      </c>
      <c r="AC68" s="372"/>
      <c r="AD68" s="372"/>
      <c r="AE68" s="361">
        <v>34.04</v>
      </c>
      <c r="AF68" s="361">
        <v>33.57</v>
      </c>
      <c r="AG68" s="361">
        <v>32.880000000000003</v>
      </c>
      <c r="AH68" s="372"/>
      <c r="AI68" s="361">
        <v>33.270000000000003</v>
      </c>
      <c r="AJ68" s="361">
        <v>32.75</v>
      </c>
      <c r="AK68" s="378">
        <v>32.18</v>
      </c>
      <c r="AL68" s="374">
        <v>30.87</v>
      </c>
      <c r="AM68" s="379">
        <v>29.59</v>
      </c>
      <c r="AN68" s="379">
        <v>31.27</v>
      </c>
      <c r="AO68" s="379">
        <v>26.7</v>
      </c>
      <c r="AP68" s="379">
        <v>21.54</v>
      </c>
      <c r="AQ68" s="379">
        <v>22.43</v>
      </c>
      <c r="AR68" s="379">
        <v>17.91</v>
      </c>
      <c r="AS68" s="379">
        <v>17.3</v>
      </c>
      <c r="AT68" s="244">
        <v>16.54</v>
      </c>
      <c r="AU68" s="380"/>
      <c r="AW68" s="362">
        <f>AW67/AY67*AY68</f>
        <v>31.835632179254507</v>
      </c>
      <c r="AX68" s="361" t="s">
        <v>43</v>
      </c>
      <c r="AY68" s="373">
        <f t="shared" si="238"/>
        <v>27.765264000000002</v>
      </c>
      <c r="AZ68" s="373">
        <f t="shared" si="238"/>
        <v>27.858719999999998</v>
      </c>
      <c r="BA68" s="373">
        <f t="shared" si="238"/>
        <v>28.315615999999999</v>
      </c>
      <c r="BB68" s="373">
        <f t="shared" si="238"/>
        <v>28.481760000000001</v>
      </c>
      <c r="BC68" s="373">
        <f t="shared" si="238"/>
        <v>27.240872</v>
      </c>
      <c r="BD68" s="373">
        <f t="shared" si="238"/>
        <v>29.577271999999997</v>
      </c>
      <c r="BE68" s="373">
        <f t="shared" si="238"/>
        <v>29.291712</v>
      </c>
      <c r="BF68" s="373">
        <f t="shared" si="238"/>
        <v>28.575215999999998</v>
      </c>
      <c r="BG68" s="373">
        <f t="shared" si="238"/>
        <v>28.975000000000001</v>
      </c>
      <c r="BH68" s="373">
        <f t="shared" si="238"/>
        <v>31.726759999999999</v>
      </c>
      <c r="BI68" s="373">
        <f t="shared" si="238"/>
        <v>31.576191999999999</v>
      </c>
      <c r="BJ68" s="373">
        <f t="shared" si="238"/>
        <v>30.511832000000002</v>
      </c>
      <c r="BK68" s="373">
        <f t="shared" si="238"/>
        <v>30.48068</v>
      </c>
      <c r="BL68" s="373">
        <f t="shared" si="238"/>
        <v>30.298959999999997</v>
      </c>
      <c r="BM68" s="373">
        <f t="shared" si="238"/>
        <v>30.994688</v>
      </c>
      <c r="BN68" s="373">
        <f t="shared" si="238"/>
        <v>30.932384000000003</v>
      </c>
      <c r="BO68" s="373">
        <f t="shared" si="239"/>
        <v>31.088144</v>
      </c>
      <c r="BP68" s="373">
        <f t="shared" si="239"/>
        <v>30.818159999999999</v>
      </c>
      <c r="BQ68" s="373">
        <f t="shared" si="239"/>
        <v>31.020647999999998</v>
      </c>
      <c r="BR68" s="373">
        <f t="shared" si="239"/>
        <v>30.849312000000001</v>
      </c>
      <c r="BS68" s="373">
        <f t="shared" si="239"/>
        <v>30.875271999999999</v>
      </c>
      <c r="BT68" s="373">
        <f t="shared" si="239"/>
        <v>31.031032</v>
      </c>
      <c r="BU68" s="373"/>
      <c r="BV68" s="373">
        <f t="shared" si="240"/>
        <v>30.677976000000001</v>
      </c>
      <c r="BW68" s="373"/>
      <c r="BX68" s="373"/>
      <c r="BY68" s="373">
        <f t="shared" si="241"/>
        <v>29.841483999999998</v>
      </c>
      <c r="BZ68" s="373">
        <f t="shared" si="241"/>
        <v>29.605497</v>
      </c>
      <c r="CA68" s="373">
        <f t="shared" si="241"/>
        <v>29.259048</v>
      </c>
      <c r="CB68" s="373"/>
      <c r="CC68" s="373">
        <f t="shared" si="242"/>
        <v>29.454867</v>
      </c>
      <c r="CD68" s="373">
        <f t="shared" si="242"/>
        <v>29.193774999999999</v>
      </c>
      <c r="CE68" s="373">
        <f t="shared" si="242"/>
        <v>28.907578000000001</v>
      </c>
      <c r="CF68" s="373">
        <f t="shared" si="242"/>
        <v>28.249827</v>
      </c>
      <c r="CG68" s="373">
        <f t="shared" si="242"/>
        <v>27.607139</v>
      </c>
      <c r="CH68" s="373">
        <f t="shared" si="242"/>
        <v>28.450666999999999</v>
      </c>
      <c r="CI68" s="373">
        <f t="shared" si="242"/>
        <v>26.15607</v>
      </c>
      <c r="CJ68" s="373">
        <f t="shared" si="242"/>
        <v>23.565234</v>
      </c>
      <c r="CK68" s="373">
        <f t="shared" si="242"/>
        <v>24.012103</v>
      </c>
      <c r="CL68" s="373">
        <f t="shared" si="242"/>
        <v>21.742611</v>
      </c>
      <c r="CM68" s="373">
        <f t="shared" si="242"/>
        <v>21.436329999999998</v>
      </c>
      <c r="CN68" s="373">
        <f t="shared" si="242"/>
        <v>21.054734</v>
      </c>
      <c r="CO68" s="373"/>
      <c r="CP68" s="373">
        <v>33.193463304526908</v>
      </c>
      <c r="CQ68" s="373">
        <f t="shared" si="244"/>
        <v>26.554770643621527</v>
      </c>
      <c r="CR68" s="373">
        <f t="shared" si="245"/>
        <v>1.1138214069683361</v>
      </c>
      <c r="CS68" s="373">
        <f t="shared" si="246"/>
        <v>0</v>
      </c>
      <c r="CT68" s="373">
        <f t="shared" si="247"/>
        <v>0.95909341809815851</v>
      </c>
      <c r="CU68" s="373"/>
      <c r="CV68" s="373">
        <f t="shared" si="248"/>
        <v>0.83646782335645553</v>
      </c>
      <c r="CW68" s="373">
        <f t="shared" si="249"/>
        <v>0.83928331745366991</v>
      </c>
      <c r="CX68" s="373">
        <f t="shared" si="250"/>
        <v>0.85304795526227384</v>
      </c>
      <c r="CY68" s="373">
        <f t="shared" si="251"/>
        <v>0.85805327810176624</v>
      </c>
      <c r="CZ68" s="373">
        <f t="shared" si="252"/>
        <v>0.82066977314430767</v>
      </c>
      <c r="DA68" s="373">
        <f t="shared" si="253"/>
        <v>0.89105712557466887</v>
      </c>
      <c r="DB68" s="373">
        <f t="shared" si="254"/>
        <v>0.88245422694429154</v>
      </c>
      <c r="DC68" s="373">
        <f t="shared" si="255"/>
        <v>0.86086877219898061</v>
      </c>
      <c r="DD68" s="382">
        <f t="shared" si="256"/>
        <v>0.87291283028150923</v>
      </c>
      <c r="DE68" s="373">
        <f t="shared" si="257"/>
        <v>0.95581348981060132</v>
      </c>
      <c r="DF68" s="373">
        <f t="shared" si="258"/>
        <v>0.95127741598731141</v>
      </c>
      <c r="DG68" s="373">
        <f t="shared" si="259"/>
        <v>0.91921206654681353</v>
      </c>
      <c r="DH68" s="373">
        <f t="shared" si="260"/>
        <v>0.91827356851440867</v>
      </c>
      <c r="DI68" s="373">
        <f t="shared" si="261"/>
        <v>0.91279899665871378</v>
      </c>
      <c r="DJ68" s="373">
        <f t="shared" si="262"/>
        <v>0.93375878604908813</v>
      </c>
      <c r="DK68" s="373">
        <f t="shared" si="263"/>
        <v>0.93188178998427862</v>
      </c>
      <c r="DL68" s="373">
        <f t="shared" si="264"/>
        <v>0.93657428014630262</v>
      </c>
      <c r="DM68" s="373">
        <f t="shared" si="265"/>
        <v>0.92844063053212744</v>
      </c>
      <c r="DN68" s="373">
        <f t="shared" si="266"/>
        <v>0.9345408677427588</v>
      </c>
      <c r="DO68" s="373">
        <f t="shared" si="267"/>
        <v>0.92937912856453242</v>
      </c>
      <c r="DP68" s="373">
        <f t="shared" si="268"/>
        <v>0.93016121025820298</v>
      </c>
      <c r="DQ68" s="373">
        <f t="shared" si="269"/>
        <v>0.93485370042022709</v>
      </c>
      <c r="DR68" s="373"/>
      <c r="DS68" s="373">
        <f t="shared" si="270"/>
        <v>0.92421738938630593</v>
      </c>
      <c r="DT68" s="373"/>
      <c r="DU68" s="373"/>
      <c r="DV68" s="373">
        <f t="shared" si="271"/>
        <v>0.89901688553029746</v>
      </c>
      <c r="DW68" s="373">
        <f t="shared" si="272"/>
        <v>0.8919074435948483</v>
      </c>
      <c r="DX68" s="373">
        <f t="shared" si="273"/>
        <v>0.8814701777747207</v>
      </c>
      <c r="DY68" s="373"/>
      <c r="DZ68" s="373">
        <f t="shared" si="274"/>
        <v>0.88736950193392328</v>
      </c>
      <c r="EA68" s="373">
        <f t="shared" si="275"/>
        <v>0.8795037363883198</v>
      </c>
      <c r="EB68" s="373">
        <f t="shared" si="276"/>
        <v>0.87088164723256223</v>
      </c>
      <c r="EC68" s="373">
        <f t="shared" si="277"/>
        <v>0.85106596864652273</v>
      </c>
      <c r="ED68" s="373">
        <f t="shared" si="278"/>
        <v>0.83170408422657582</v>
      </c>
      <c r="EE68" s="373">
        <f t="shared" si="279"/>
        <v>0.85711655752775606</v>
      </c>
      <c r="EF68" s="373">
        <f t="shared" si="280"/>
        <v>0.78798857955966428</v>
      </c>
      <c r="EG68" s="373">
        <f t="shared" si="281"/>
        <v>0.7099359829917532</v>
      </c>
      <c r="EH68" s="373">
        <f t="shared" si="282"/>
        <v>0.72339854325249753</v>
      </c>
      <c r="EI68" s="373">
        <f t="shared" si="283"/>
        <v>0.65502688889455996</v>
      </c>
      <c r="EJ68" s="373">
        <f t="shared" si="284"/>
        <v>0.64579974085067893</v>
      </c>
      <c r="EK68" s="373">
        <f t="shared" si="285"/>
        <v>0.6343036219763355</v>
      </c>
      <c r="EM68" s="361">
        <v>31.27</v>
      </c>
      <c r="EN68" s="361">
        <v>26.7</v>
      </c>
      <c r="EO68" s="361">
        <v>21.54</v>
      </c>
      <c r="EP68" s="361">
        <v>22.43</v>
      </c>
      <c r="EQ68" s="361">
        <v>17.91</v>
      </c>
      <c r="ER68" s="361">
        <v>17.3</v>
      </c>
      <c r="ES68" s="244">
        <v>16.54</v>
      </c>
      <c r="EW68" s="375">
        <f t="shared" si="291"/>
        <v>0.1246079999999985</v>
      </c>
      <c r="EX68" s="375">
        <f t="shared" si="292"/>
        <v>0.1142240000000001</v>
      </c>
      <c r="EY68" s="244">
        <f t="shared" si="292"/>
        <v>-0.90859999999999985</v>
      </c>
      <c r="EZ68" s="375">
        <f t="shared" si="292"/>
        <v>0.76841600000000199</v>
      </c>
      <c r="FA68" s="375">
        <f t="shared" si="292"/>
        <v>-0.18691199999999952</v>
      </c>
      <c r="FB68" s="375">
        <f t="shared" si="292"/>
        <v>4.1536000000000683E-2</v>
      </c>
      <c r="FC68" s="375">
        <f t="shared" si="288"/>
        <v>-0.43612800000000362</v>
      </c>
      <c r="FD68" s="375">
        <f t="shared" si="288"/>
        <v>0.15056800000000337</v>
      </c>
      <c r="FE68" s="375">
        <f t="shared" si="288"/>
        <v>-0.36863200000000163</v>
      </c>
      <c r="FF68" s="375">
        <f t="shared" si="288"/>
        <v>0.83591200000000043</v>
      </c>
      <c r="FG68" s="375">
        <f t="shared" si="288"/>
        <v>0.90340799999999888</v>
      </c>
      <c r="FH68" s="375">
        <f t="shared" si="288"/>
        <v>-0.53477600000000081</v>
      </c>
      <c r="FI68" s="375">
        <f t="shared" si="288"/>
        <v>0.66457600000000028</v>
      </c>
      <c r="FJ68" s="375">
        <f t="shared" si="288"/>
        <v>-0.39978400000000036</v>
      </c>
      <c r="FK68" s="375">
        <f t="shared" si="288"/>
        <v>-0.1142240000000001</v>
      </c>
      <c r="FL68" s="375">
        <f t="shared" si="288"/>
        <v>0.20768000000000342</v>
      </c>
      <c r="FM68" s="375">
        <f t="shared" si="288"/>
        <v>1.3395359999999989</v>
      </c>
      <c r="FN68" s="375">
        <f t="shared" si="288"/>
        <v>0.29075200000000123</v>
      </c>
      <c r="FO68" s="375">
        <f t="shared" si="288"/>
        <v>-0.75284000000000262</v>
      </c>
      <c r="FP68" s="375">
        <f t="shared" si="288"/>
        <v>-0.32190399999999997</v>
      </c>
      <c r="FQ68" s="375">
        <f t="shared" si="288"/>
        <v>0.58150400000000246</v>
      </c>
      <c r="FR68" s="375">
        <f t="shared" si="288"/>
        <v>-0.26479199999999992</v>
      </c>
      <c r="FS68" s="375">
        <f t="shared" si="289"/>
        <v>-29.618808000000001</v>
      </c>
      <c r="FT68" s="375">
        <f t="shared" si="289"/>
        <v>29.473431999999999</v>
      </c>
      <c r="FU68" s="375">
        <f t="shared" si="289"/>
        <v>-29.473431999999999</v>
      </c>
      <c r="FV68" s="375">
        <f t="shared" si="289"/>
        <v>0</v>
      </c>
      <c r="FW68" s="375">
        <f t="shared" si="289"/>
        <v>29.530182</v>
      </c>
      <c r="FX68" s="375">
        <f t="shared" si="289"/>
        <v>0.11046199999999828</v>
      </c>
      <c r="FY68" s="375">
        <f t="shared" si="289"/>
        <v>-0.63766700000000043</v>
      </c>
      <c r="FZ68" s="375">
        <f t="shared" si="289"/>
        <v>-29.002976999999998</v>
      </c>
      <c r="GA68" s="375">
        <f t="shared" si="289"/>
        <v>29.028082000000001</v>
      </c>
      <c r="GB68" s="375">
        <f t="shared" si="289"/>
        <v>-0.39163800000000393</v>
      </c>
      <c r="GC68" s="375">
        <f t="shared" si="289"/>
        <v>0.72302400000000233</v>
      </c>
      <c r="GD68" s="375">
        <f t="shared" si="289"/>
        <v>-0.96905300000000238</v>
      </c>
      <c r="GE68" s="375">
        <f t="shared" si="289"/>
        <v>0.25607100000000216</v>
      </c>
      <c r="GF68" s="375">
        <f t="shared" si="289"/>
        <v>1.767392000000001</v>
      </c>
      <c r="GG68" s="375">
        <f t="shared" si="289"/>
        <v>-1.2301450000000038</v>
      </c>
      <c r="GH68" s="375">
        <f t="shared" si="289"/>
        <v>-0.15565099999999532</v>
      </c>
      <c r="GI68" s="375">
        <f t="shared" si="290"/>
        <v>0.24100799999999722</v>
      </c>
      <c r="GJ68" s="375">
        <f t="shared" si="290"/>
        <v>-0.35649099999999834</v>
      </c>
      <c r="GK68" s="375">
        <f t="shared" si="290"/>
        <v>-0.37657499999999899</v>
      </c>
      <c r="GL68" s="375">
        <f t="shared" si="290"/>
        <v>0.35649099999999834</v>
      </c>
    </row>
    <row r="69" spans="1:194">
      <c r="C69" s="361">
        <f>C68</f>
        <v>33.79</v>
      </c>
      <c r="D69" s="361" t="s">
        <v>44</v>
      </c>
      <c r="E69" s="361">
        <v>32.74</v>
      </c>
      <c r="F69" s="361">
        <v>33.25</v>
      </c>
      <c r="G69" s="361">
        <v>30.93</v>
      </c>
      <c r="H69" s="361">
        <v>32.07</v>
      </c>
      <c r="I69" s="361">
        <v>30.74</v>
      </c>
      <c r="J69" s="361">
        <v>34.450000000000003</v>
      </c>
      <c r="K69" s="361">
        <v>33.93</v>
      </c>
      <c r="L69" s="361">
        <v>33.729999999999997</v>
      </c>
      <c r="M69" s="361">
        <v>33.4</v>
      </c>
      <c r="N69" s="361">
        <v>34.32</v>
      </c>
      <c r="O69" s="361">
        <v>36.94</v>
      </c>
      <c r="P69" s="361">
        <v>36.79</v>
      </c>
      <c r="Q69" s="361">
        <v>36.28</v>
      </c>
      <c r="R69" s="361">
        <v>36.28</v>
      </c>
      <c r="S69" s="361">
        <v>36.58</v>
      </c>
      <c r="T69" s="361">
        <f>T68</f>
        <v>35.020000000000003</v>
      </c>
      <c r="U69" s="361">
        <v>36.369999999999997</v>
      </c>
      <c r="V69" s="372">
        <v>35.840000000000003</v>
      </c>
      <c r="W69" s="361">
        <v>36.200000000000003</v>
      </c>
      <c r="X69" s="361">
        <v>35.99</v>
      </c>
      <c r="Y69" s="361">
        <v>35.89</v>
      </c>
      <c r="Z69" s="361">
        <v>36.58</v>
      </c>
      <c r="AA69" s="372"/>
      <c r="AB69" s="361">
        <v>49.77</v>
      </c>
      <c r="AC69" s="372"/>
      <c r="AD69" s="372"/>
      <c r="AE69" s="361">
        <v>35.71</v>
      </c>
      <c r="AF69" s="361">
        <v>35.520000000000003</v>
      </c>
      <c r="AG69" s="361">
        <v>34.96</v>
      </c>
      <c r="AH69" s="372"/>
      <c r="AI69" s="361">
        <v>44.6</v>
      </c>
      <c r="AJ69" s="361">
        <v>35.92</v>
      </c>
      <c r="AK69" s="378">
        <v>34.5</v>
      </c>
      <c r="AL69" s="374">
        <v>34.78</v>
      </c>
      <c r="AM69" s="379">
        <v>33.83</v>
      </c>
      <c r="AN69" s="379">
        <v>34.74</v>
      </c>
      <c r="AO69" s="379">
        <v>30.91</v>
      </c>
      <c r="AP69" s="379">
        <v>27.05</v>
      </c>
      <c r="AQ69" s="379">
        <v>30.33</v>
      </c>
      <c r="AR69" s="379">
        <v>27.13</v>
      </c>
      <c r="AS69" s="379">
        <v>26.51</v>
      </c>
      <c r="AT69" s="244">
        <v>25.18</v>
      </c>
      <c r="AU69" s="380"/>
      <c r="AW69" s="362">
        <f>AW68/AY68*AY69</f>
        <v>34.109733015066162</v>
      </c>
      <c r="AX69" s="361" t="s">
        <v>44</v>
      </c>
      <c r="AY69" s="373">
        <f t="shared" si="238"/>
        <v>29.748608000000001</v>
      </c>
      <c r="AZ69" s="373">
        <f t="shared" si="238"/>
        <v>30.013400000000001</v>
      </c>
      <c r="BA69" s="373">
        <f t="shared" si="238"/>
        <v>28.808855999999999</v>
      </c>
      <c r="BB69" s="373">
        <f t="shared" si="238"/>
        <v>29.400744</v>
      </c>
      <c r="BC69" s="373">
        <f t="shared" si="238"/>
        <v>28.710208000000002</v>
      </c>
      <c r="BD69" s="373">
        <f t="shared" si="238"/>
        <v>30.63644</v>
      </c>
      <c r="BE69" s="373">
        <f t="shared" si="238"/>
        <v>30.366455999999999</v>
      </c>
      <c r="BF69" s="373">
        <f t="shared" si="238"/>
        <v>30.262615999999998</v>
      </c>
      <c r="BG69" s="373">
        <f t="shared" si="238"/>
        <v>30.091279999999998</v>
      </c>
      <c r="BH69" s="373">
        <f t="shared" si="238"/>
        <v>30.568943999999998</v>
      </c>
      <c r="BI69" s="373">
        <f t="shared" si="238"/>
        <v>31.929247999999998</v>
      </c>
      <c r="BJ69" s="373">
        <f t="shared" si="238"/>
        <v>31.851368000000001</v>
      </c>
      <c r="BK69" s="373">
        <f t="shared" si="238"/>
        <v>31.586576000000001</v>
      </c>
      <c r="BL69" s="373">
        <f t="shared" si="238"/>
        <v>31.586576000000001</v>
      </c>
      <c r="BM69" s="373">
        <f t="shared" si="238"/>
        <v>31.742335999999998</v>
      </c>
      <c r="BO69" s="373">
        <f t="shared" si="239"/>
        <v>31.633303999999999</v>
      </c>
      <c r="BP69" s="373">
        <f t="shared" si="239"/>
        <v>31.358128000000001</v>
      </c>
      <c r="BQ69" s="373">
        <f t="shared" si="239"/>
        <v>31.54504</v>
      </c>
      <c r="BR69" s="373">
        <f t="shared" si="239"/>
        <v>31.436008000000001</v>
      </c>
      <c r="BS69" s="373">
        <f t="shared" si="239"/>
        <v>31.384087999999998</v>
      </c>
      <c r="BT69" s="373">
        <f t="shared" si="239"/>
        <v>31.742335999999998</v>
      </c>
      <c r="BU69" s="373"/>
      <c r="BV69" s="373">
        <f t="shared" si="240"/>
        <v>38.590584</v>
      </c>
      <c r="BW69" s="373"/>
      <c r="BX69" s="373"/>
      <c r="BY69" s="373">
        <f t="shared" si="241"/>
        <v>30.679991000000001</v>
      </c>
      <c r="BZ69" s="373">
        <f t="shared" si="241"/>
        <v>30.584592000000001</v>
      </c>
      <c r="CA69" s="373">
        <f t="shared" si="241"/>
        <v>30.303415999999999</v>
      </c>
      <c r="CB69" s="373"/>
      <c r="CC69" s="373">
        <f t="shared" si="242"/>
        <v>35.143659999999997</v>
      </c>
      <c r="CD69" s="373">
        <f t="shared" si="242"/>
        <v>30.785432</v>
      </c>
      <c r="CE69" s="373">
        <f t="shared" si="242"/>
        <v>30.07245</v>
      </c>
      <c r="CF69" s="373">
        <f t="shared" si="242"/>
        <v>30.213038000000001</v>
      </c>
      <c r="CG69" s="373">
        <f t="shared" si="242"/>
        <v>29.736042999999999</v>
      </c>
      <c r="CH69" s="373">
        <f t="shared" si="242"/>
        <v>30.192954</v>
      </c>
      <c r="CI69" s="373">
        <f t="shared" si="242"/>
        <v>28.269911</v>
      </c>
      <c r="CJ69" s="373">
        <f t="shared" si="242"/>
        <v>26.331804999999999</v>
      </c>
      <c r="CK69" s="373">
        <f t="shared" si="242"/>
        <v>27.978693</v>
      </c>
      <c r="CL69" s="373">
        <f t="shared" si="242"/>
        <v>26.371972999999997</v>
      </c>
      <c r="CM69" s="373">
        <f t="shared" si="242"/>
        <v>26.060670999999999</v>
      </c>
      <c r="CN69" s="373">
        <f t="shared" si="242"/>
        <v>25.392878</v>
      </c>
      <c r="CO69" s="373"/>
      <c r="CP69" s="373">
        <v>32.791150945302306</v>
      </c>
      <c r="CQ69" s="373">
        <f t="shared" si="244"/>
        <v>26.232920756241846</v>
      </c>
      <c r="CR69" s="373">
        <f t="shared" si="245"/>
        <v>1.1678623316357324</v>
      </c>
      <c r="CS69" s="373">
        <f t="shared" si="246"/>
        <v>0</v>
      </c>
      <c r="CT69" s="373">
        <f t="shared" si="247"/>
        <v>1.0402115214547771</v>
      </c>
      <c r="CU69" s="373"/>
      <c r="CV69" s="373">
        <f t="shared" si="248"/>
        <v>0.90721451191580749</v>
      </c>
      <c r="CW69" s="373">
        <f t="shared" si="249"/>
        <v>0.91528961731365366</v>
      </c>
      <c r="CX69" s="373">
        <f t="shared" si="250"/>
        <v>0.87855580452345128</v>
      </c>
      <c r="CY69" s="373">
        <f t="shared" si="251"/>
        <v>0.89660604011863698</v>
      </c>
      <c r="CZ69" s="373">
        <f t="shared" si="252"/>
        <v>0.87554743192425377</v>
      </c>
      <c r="DA69" s="373">
        <f t="shared" si="253"/>
        <v>0.93428986530858593</v>
      </c>
      <c r="DB69" s="373">
        <f t="shared" si="254"/>
        <v>0.92605642451078185</v>
      </c>
      <c r="DC69" s="373">
        <f t="shared" si="255"/>
        <v>0.92288971651162643</v>
      </c>
      <c r="DD69" s="382">
        <f t="shared" si="256"/>
        <v>0.91766464831302008</v>
      </c>
      <c r="DE69" s="373">
        <f t="shared" si="257"/>
        <v>0.93223150510913488</v>
      </c>
      <c r="DF69" s="373">
        <f t="shared" si="258"/>
        <v>0.97371537989807022</v>
      </c>
      <c r="DG69" s="373">
        <f t="shared" si="259"/>
        <v>0.9713403488987038</v>
      </c>
      <c r="DH69" s="373">
        <f t="shared" si="260"/>
        <v>0.96326524350085752</v>
      </c>
      <c r="DI69" s="373">
        <f t="shared" si="261"/>
        <v>0.96326524350085752</v>
      </c>
      <c r="DJ69" s="373">
        <f t="shared" si="262"/>
        <v>0.96801530549959047</v>
      </c>
      <c r="DK69" s="373">
        <f t="shared" si="263"/>
        <v>0</v>
      </c>
      <c r="DL69" s="373">
        <f t="shared" si="264"/>
        <v>0.96469026210047737</v>
      </c>
      <c r="DM69" s="373">
        <f t="shared" si="265"/>
        <v>0.95629848590271571</v>
      </c>
      <c r="DN69" s="373">
        <f t="shared" si="266"/>
        <v>0.96199856030119535</v>
      </c>
      <c r="DO69" s="373">
        <f t="shared" si="267"/>
        <v>0.95867351690208225</v>
      </c>
      <c r="DP69" s="373">
        <f t="shared" si="268"/>
        <v>0.95709016290250448</v>
      </c>
      <c r="DQ69" s="373">
        <f t="shared" si="269"/>
        <v>0.96801530549959047</v>
      </c>
      <c r="DR69" s="373"/>
      <c r="DS69" s="373">
        <f t="shared" si="270"/>
        <v>1.1768596980438872</v>
      </c>
      <c r="DT69" s="373"/>
      <c r="DU69" s="373"/>
      <c r="DV69" s="373">
        <f t="shared" si="271"/>
        <v>0.93561799801343204</v>
      </c>
      <c r="DW69" s="373">
        <f t="shared" si="272"/>
        <v>0.93270870702333741</v>
      </c>
      <c r="DX69" s="373">
        <f t="shared" si="273"/>
        <v>0.92413395463147952</v>
      </c>
      <c r="DY69" s="373"/>
      <c r="DZ69" s="373">
        <f t="shared" si="274"/>
        <v>1.0717421922341739</v>
      </c>
      <c r="EA69" s="373">
        <f t="shared" si="275"/>
        <v>0.93883353016037863</v>
      </c>
      <c r="EB69" s="373">
        <f t="shared" si="276"/>
        <v>0.91709040802388209</v>
      </c>
      <c r="EC69" s="373">
        <f t="shared" si="277"/>
        <v>0.92137778421981109</v>
      </c>
      <c r="ED69" s="373">
        <f t="shared" si="278"/>
        <v>0.90683132926933796</v>
      </c>
      <c r="EE69" s="373">
        <f t="shared" si="279"/>
        <v>0.92076530190610695</v>
      </c>
      <c r="EF69" s="373">
        <f t="shared" si="280"/>
        <v>0.86212012036893682</v>
      </c>
      <c r="EG69" s="373">
        <f t="shared" si="281"/>
        <v>0.80301557709648863</v>
      </c>
      <c r="EH69" s="373">
        <f t="shared" si="282"/>
        <v>0.85323912682022696</v>
      </c>
      <c r="EI69" s="373">
        <f t="shared" si="283"/>
        <v>0.80424054172389681</v>
      </c>
      <c r="EJ69" s="373">
        <f t="shared" si="284"/>
        <v>0.79474706586148292</v>
      </c>
      <c r="EK69" s="373">
        <f t="shared" si="285"/>
        <v>0.77438202893082075</v>
      </c>
      <c r="EM69" s="361">
        <v>34.74</v>
      </c>
      <c r="EN69" s="361">
        <v>30.91</v>
      </c>
      <c r="EO69" s="361">
        <v>27.05</v>
      </c>
      <c r="EP69" s="361">
        <v>30.33</v>
      </c>
      <c r="EQ69" s="361">
        <v>27.13</v>
      </c>
      <c r="ER69" s="361">
        <v>26.51</v>
      </c>
      <c r="ES69" s="244">
        <v>25.18</v>
      </c>
      <c r="EW69" s="375">
        <f t="shared" si="291"/>
        <v>-2.097567999999999</v>
      </c>
      <c r="EX69" s="375">
        <f t="shared" si="292"/>
        <v>-0.60746400000000023</v>
      </c>
      <c r="EY69" s="244">
        <f t="shared" si="292"/>
        <v>0.20248799999999889</v>
      </c>
      <c r="EZ69" s="375">
        <f t="shared" si="292"/>
        <v>0.20768000000000342</v>
      </c>
      <c r="FA69" s="375">
        <f t="shared" si="292"/>
        <v>0.30113599999999963</v>
      </c>
      <c r="FB69" s="375">
        <f t="shared" si="292"/>
        <v>-0.10384000000000171</v>
      </c>
      <c r="FC69" s="375">
        <f t="shared" si="288"/>
        <v>-0.75283999999999907</v>
      </c>
      <c r="FD69" s="375">
        <f t="shared" si="288"/>
        <v>-0.12460800000000205</v>
      </c>
      <c r="FE69" s="375">
        <f t="shared" si="288"/>
        <v>0.48285600000000173</v>
      </c>
      <c r="FF69" s="375">
        <f t="shared" si="288"/>
        <v>2.1339119999999987</v>
      </c>
      <c r="FG69" s="375">
        <f t="shared" si="288"/>
        <v>-1.5679839999999992</v>
      </c>
      <c r="FH69" s="375">
        <f t="shared" si="288"/>
        <v>1.4381839999999997</v>
      </c>
      <c r="FI69" s="375">
        <f t="shared" si="288"/>
        <v>0.15576000000000079</v>
      </c>
      <c r="FJ69" s="375">
        <f t="shared" si="288"/>
        <v>-1.5524079999999998</v>
      </c>
      <c r="FK69" s="375">
        <f t="shared" si="288"/>
        <v>0.93455999999999761</v>
      </c>
      <c r="FL69" s="375">
        <f t="shared" si="288"/>
        <v>2.3260159999999992</v>
      </c>
      <c r="FM69" s="375">
        <f t="shared" si="288"/>
        <v>1.8587360000000039</v>
      </c>
      <c r="FN69" s="375">
        <f t="shared" si="288"/>
        <v>-0.41536000000000683</v>
      </c>
      <c r="FO69" s="375">
        <f t="shared" si="288"/>
        <v>-1.261655999999995</v>
      </c>
      <c r="FP69" s="375">
        <f t="shared" si="288"/>
        <v>1.1733919999999998</v>
      </c>
      <c r="FQ69" s="375">
        <f t="shared" si="288"/>
        <v>-2.6946480000000008</v>
      </c>
      <c r="FR69" s="375">
        <f t="shared" si="288"/>
        <v>2.2066000000000017</v>
      </c>
      <c r="FS69" s="375">
        <f t="shared" si="289"/>
        <v>-31.924056</v>
      </c>
      <c r="FT69" s="375">
        <f t="shared" si="289"/>
        <v>28.450607999999999</v>
      </c>
      <c r="FU69" s="375">
        <f t="shared" si="289"/>
        <v>-28.450607999999999</v>
      </c>
      <c r="FV69" s="375">
        <f t="shared" si="289"/>
        <v>0</v>
      </c>
      <c r="FW69" s="375">
        <f t="shared" si="289"/>
        <v>30.17287</v>
      </c>
      <c r="FX69" s="375">
        <f t="shared" si="289"/>
        <v>-1.0393469999999994</v>
      </c>
      <c r="FY69" s="375">
        <f t="shared" si="289"/>
        <v>2.5104999999999933E-2</v>
      </c>
      <c r="FZ69" s="375">
        <f t="shared" si="289"/>
        <v>-29.158628</v>
      </c>
      <c r="GA69" s="375">
        <f t="shared" si="289"/>
        <v>29.866589000000001</v>
      </c>
      <c r="GB69" s="375">
        <f t="shared" si="289"/>
        <v>-0.4619320000000009</v>
      </c>
      <c r="GC69" s="375">
        <f t="shared" si="289"/>
        <v>-8.5357000000001904E-2</v>
      </c>
      <c r="GD69" s="375">
        <f t="shared" si="289"/>
        <v>-0.7832759999999972</v>
      </c>
      <c r="GE69" s="375">
        <f t="shared" si="289"/>
        <v>0.33640699999999768</v>
      </c>
      <c r="GF69" s="375">
        <f t="shared" si="289"/>
        <v>0.83850699999999989</v>
      </c>
      <c r="GG69" s="375">
        <f t="shared" si="289"/>
        <v>-0.38159599999999827</v>
      </c>
      <c r="GH69" s="375">
        <f t="shared" si="289"/>
        <v>-0.16067199999999815</v>
      </c>
      <c r="GI69" s="375">
        <f t="shared" si="290"/>
        <v>8.5356999999994798E-2</v>
      </c>
      <c r="GJ69" s="375">
        <f t="shared" si="290"/>
        <v>-0.18577699999999808</v>
      </c>
      <c r="GK69" s="375">
        <f t="shared" si="290"/>
        <v>-0.83348600000000062</v>
      </c>
      <c r="GL69" s="375">
        <f t="shared" si="290"/>
        <v>0.74812899999999871</v>
      </c>
    </row>
    <row r="70" spans="1:194">
      <c r="D70" s="361" t="s">
        <v>121</v>
      </c>
      <c r="F70" s="361">
        <v>34.229999999999997</v>
      </c>
      <c r="G70" s="361">
        <v>32.03</v>
      </c>
      <c r="H70" s="361">
        <v>34.58</v>
      </c>
      <c r="I70" s="361">
        <v>33.71</v>
      </c>
      <c r="AT70" s="361"/>
      <c r="AU70" s="361"/>
      <c r="AX70" s="361" t="s">
        <v>121</v>
      </c>
      <c r="AZ70" s="373">
        <f>0.5192*F70+12.75</f>
        <v>30.522215999999997</v>
      </c>
      <c r="BA70" s="373">
        <f>0.5192*G70+12.75</f>
        <v>29.379975999999999</v>
      </c>
      <c r="BB70" s="373">
        <f>0.5192*H70+12.75</f>
        <v>30.703935999999999</v>
      </c>
      <c r="BC70" s="373">
        <f>0.5192*I70+12.75</f>
        <v>30.252231999999999</v>
      </c>
      <c r="BP70" s="361"/>
      <c r="BQ70" s="361"/>
      <c r="CE70" s="361"/>
      <c r="CF70" s="361"/>
      <c r="CG70" s="361"/>
      <c r="CH70" s="361"/>
      <c r="CI70" s="361"/>
      <c r="CJ70" s="361"/>
      <c r="CK70" s="361"/>
      <c r="CL70" s="361"/>
      <c r="CM70" s="361"/>
      <c r="CN70" s="361"/>
      <c r="CO70" s="361"/>
      <c r="CP70" s="373"/>
      <c r="CQ70" s="373"/>
      <c r="CR70" s="373"/>
      <c r="CS70" s="373"/>
      <c r="CT70" s="373"/>
      <c r="CU70" s="373"/>
      <c r="CV70" s="373"/>
      <c r="CW70" s="373"/>
      <c r="CX70" s="373"/>
      <c r="CY70" s="373"/>
      <c r="CZ70" s="373"/>
      <c r="DA70" s="373"/>
      <c r="DB70" s="373"/>
      <c r="DC70" s="373"/>
      <c r="DD70" s="382"/>
      <c r="DE70" s="373"/>
      <c r="DF70" s="373"/>
      <c r="DG70" s="361"/>
      <c r="DH70" s="361"/>
      <c r="DI70" s="361"/>
      <c r="DJ70" s="361"/>
      <c r="DK70" s="361"/>
      <c r="DL70" s="361"/>
      <c r="ES70" s="361"/>
      <c r="ET70" s="361"/>
      <c r="EU70" s="361"/>
      <c r="EV70" s="244" t="s">
        <v>588</v>
      </c>
      <c r="EW70" s="375">
        <f t="shared" si="291"/>
        <v>-3.8732320000000016</v>
      </c>
      <c r="EX70" s="375">
        <f t="shared" si="292"/>
        <v>0.11941600000000108</v>
      </c>
      <c r="EY70" s="244">
        <f t="shared" si="292"/>
        <v>0.51919999999999789</v>
      </c>
      <c r="EZ70" s="375">
        <f t="shared" si="292"/>
        <v>-0.33747999999999934</v>
      </c>
      <c r="FA70" s="375">
        <f t="shared" si="292"/>
        <v>0.68534400000000062</v>
      </c>
      <c r="FB70" s="375">
        <f t="shared" si="292"/>
        <v>0.40497600000000133</v>
      </c>
      <c r="FC70" s="375">
        <f t="shared" si="288"/>
        <v>-0.62303999999999959</v>
      </c>
      <c r="FD70" s="375">
        <f t="shared" si="288"/>
        <v>-0.30113599999999963</v>
      </c>
      <c r="FE70" s="375">
        <f t="shared" si="288"/>
        <v>0.63342399999999799</v>
      </c>
      <c r="FF70" s="375">
        <f t="shared" si="288"/>
        <v>3.5876720000000013</v>
      </c>
      <c r="FG70" s="375">
        <f t="shared" si="288"/>
        <v>-2.2377520000000004</v>
      </c>
      <c r="FH70" s="375">
        <f t="shared" si="288"/>
        <v>0.26479199999999992</v>
      </c>
      <c r="FI70" s="375">
        <f t="shared" si="288"/>
        <v>0.57631200000000149</v>
      </c>
      <c r="FJ70" s="375">
        <f t="shared" si="288"/>
        <v>-0.99167200000000122</v>
      </c>
      <c r="FK70" s="375">
        <f t="shared" si="288"/>
        <v>0.56592799999999954</v>
      </c>
      <c r="FL70" s="375">
        <f t="shared" si="288"/>
        <v>1.6718240000000009</v>
      </c>
      <c r="FM70" s="375">
        <f t="shared" si="288"/>
        <v>1.7600879999999997</v>
      </c>
      <c r="FN70" s="375">
        <f t="shared" si="288"/>
        <v>-0.15056799999999981</v>
      </c>
      <c r="FO70" s="375">
        <f t="shared" si="288"/>
        <v>-1.1162799999999997</v>
      </c>
      <c r="FP70" s="375">
        <f t="shared" si="288"/>
        <v>0.90340799999999533</v>
      </c>
      <c r="FQ70" s="375">
        <f t="shared" si="288"/>
        <v>-2.1339119999999951</v>
      </c>
      <c r="FR70" s="375">
        <f t="shared" si="288"/>
        <v>1.458952</v>
      </c>
      <c r="FS70" s="375">
        <f t="shared" si="289"/>
        <v>-31.680032000000001</v>
      </c>
      <c r="FT70" s="375">
        <f t="shared" si="289"/>
        <v>29.250176</v>
      </c>
      <c r="FU70" s="375">
        <f t="shared" si="289"/>
        <v>-29.250176</v>
      </c>
      <c r="FV70" s="375">
        <f t="shared" si="289"/>
        <v>0</v>
      </c>
      <c r="FW70" s="375">
        <f t="shared" si="289"/>
        <v>29.575370999999997</v>
      </c>
      <c r="FX70" s="375">
        <f t="shared" si="289"/>
        <v>-0.54226799999999642</v>
      </c>
      <c r="FY70" s="375">
        <f t="shared" si="289"/>
        <v>-2.0084000000000657E-2</v>
      </c>
      <c r="FZ70" s="375">
        <f t="shared" si="289"/>
        <v>-29.013019</v>
      </c>
      <c r="GA70" s="375">
        <f t="shared" si="289"/>
        <v>29.208838</v>
      </c>
      <c r="GB70" s="375">
        <f t="shared" si="289"/>
        <v>-0.5372470000000007</v>
      </c>
      <c r="GC70" s="375">
        <f t="shared" si="289"/>
        <v>-9.037800000000118E-2</v>
      </c>
      <c r="GD70" s="375">
        <f t="shared" si="289"/>
        <v>-0.99415799999999876</v>
      </c>
      <c r="GE70" s="375">
        <f t="shared" si="289"/>
        <v>-5.0209999999999866E-2</v>
      </c>
      <c r="GF70" s="375">
        <f t="shared" si="289"/>
        <v>1.0795150000000007</v>
      </c>
      <c r="GG70" s="375">
        <f t="shared" si="289"/>
        <v>-1.8778539999999992</v>
      </c>
      <c r="GH70" s="375">
        <f t="shared" si="289"/>
        <v>-1.0795150000000007</v>
      </c>
      <c r="GI70" s="375">
        <f t="shared" si="290"/>
        <v>-1.2301450000000003</v>
      </c>
      <c r="GJ70" s="375">
        <f t="shared" si="290"/>
        <v>0.21590300000000084</v>
      </c>
      <c r="GK70" s="375">
        <f t="shared" si="290"/>
        <v>-1.4360060000000026</v>
      </c>
      <c r="GL70" s="375">
        <f t="shared" si="290"/>
        <v>1.767392000000001</v>
      </c>
    </row>
    <row r="71" spans="1:194">
      <c r="D71" s="361" t="s">
        <v>589</v>
      </c>
      <c r="I71" s="361">
        <v>35.36</v>
      </c>
      <c r="AT71" s="361"/>
      <c r="AU71" s="361"/>
      <c r="AX71" s="361" t="s">
        <v>589</v>
      </c>
      <c r="BC71" s="373">
        <f>0.5192*I71+12.75</f>
        <v>31.108912</v>
      </c>
      <c r="BP71" s="361"/>
      <c r="BQ71" s="361"/>
      <c r="CE71" s="361"/>
      <c r="CF71" s="361"/>
      <c r="CG71" s="361"/>
      <c r="CH71" s="361"/>
      <c r="CI71" s="361"/>
      <c r="CJ71" s="361"/>
      <c r="CK71" s="361"/>
      <c r="CL71" s="361"/>
      <c r="CM71" s="361"/>
      <c r="CN71" s="361"/>
      <c r="CO71" s="361"/>
      <c r="CP71" s="373"/>
      <c r="CQ71" s="373"/>
      <c r="CR71" s="373"/>
      <c r="CS71" s="373">
        <f>AVERAGE(CS60:CS63)</f>
        <v>0</v>
      </c>
      <c r="CT71" s="373">
        <f>AVERAGE(CT60:CT63)</f>
        <v>0.8998787667306658</v>
      </c>
      <c r="CU71" s="373"/>
      <c r="CV71" s="373">
        <f>AVERAGE(CV60:CV64)</f>
        <v>0.90928020152199063</v>
      </c>
      <c r="CW71" s="373">
        <f t="shared" ref="CW71:DK71" si="293">AVERAGE(CW60:CW64)</f>
        <v>0.91371806490004293</v>
      </c>
      <c r="CX71" s="373">
        <f t="shared" si="293"/>
        <v>0.8949489392653589</v>
      </c>
      <c r="CY71" s="373">
        <f t="shared" si="293"/>
        <v>0.84364745636090466</v>
      </c>
      <c r="CZ71" s="373">
        <f t="shared" si="293"/>
        <v>0.79092219837087485</v>
      </c>
      <c r="DA71" s="373">
        <f t="shared" si="293"/>
        <v>0.85402520857462461</v>
      </c>
      <c r="DB71" s="373">
        <f>AVERAGE(DB60:DB64)</f>
        <v>0.81203809262331428</v>
      </c>
      <c r="DC71" s="373">
        <f t="shared" si="293"/>
        <v>0.80310101433410086</v>
      </c>
      <c r="DD71" s="382">
        <f t="shared" si="293"/>
        <v>0.82822734030825129</v>
      </c>
      <c r="DE71" s="362">
        <f t="shared" si="293"/>
        <v>0.86509605958260027</v>
      </c>
      <c r="DF71" s="373">
        <f t="shared" si="293"/>
        <v>0.80597893184053648</v>
      </c>
      <c r="DG71" s="373">
        <f t="shared" si="293"/>
        <v>0.77185921726971884</v>
      </c>
      <c r="DH71" s="373">
        <f t="shared" si="293"/>
        <v>0.79429659251620566</v>
      </c>
      <c r="DI71" s="362">
        <f>AVERAGE(DI60:DI64)</f>
        <v>0.77552536684044138</v>
      </c>
      <c r="DJ71" s="362">
        <f t="shared" si="293"/>
        <v>0.80347048604074855</v>
      </c>
      <c r="DK71" s="362">
        <f t="shared" si="293"/>
        <v>0.77747351219446936</v>
      </c>
      <c r="DL71" s="362">
        <f>AVERAGE(DL60:DL64)</f>
        <v>0.74226276758929421</v>
      </c>
      <c r="DM71" s="362">
        <f>AVERAGE(DM60:DM64)</f>
        <v>0.79854059407460309</v>
      </c>
      <c r="DN71" s="373">
        <f t="shared" ref="DN71:EA71" si="294">AVERAGE(DN60:DN64)</f>
        <v>0.7663731482711762</v>
      </c>
      <c r="DO71" s="373">
        <f t="shared" si="294"/>
        <v>0.80175506190322177</v>
      </c>
      <c r="DP71" s="373">
        <f t="shared" si="294"/>
        <v>0.77999932872268085</v>
      </c>
      <c r="DQ71" s="373">
        <f t="shared" si="294"/>
        <v>0.80393360579494133</v>
      </c>
      <c r="DR71" s="373" t="e">
        <f t="shared" si="294"/>
        <v>#DIV/0!</v>
      </c>
      <c r="DS71" s="373">
        <f>AVERAGE(DS60:DS64)</f>
        <v>0.80356229276220525</v>
      </c>
      <c r="DT71" s="373" t="e">
        <f t="shared" si="294"/>
        <v>#DIV/0!</v>
      </c>
      <c r="DU71" s="373" t="e">
        <f t="shared" si="294"/>
        <v>#DIV/0!</v>
      </c>
      <c r="DV71" s="373">
        <f t="shared" si="294"/>
        <v>0.81462700093062712</v>
      </c>
      <c r="DW71" s="373">
        <f t="shared" si="294"/>
        <v>0.79112142857920376</v>
      </c>
      <c r="DX71" s="373">
        <f>AVERAGE(DX60:DX64)</f>
        <v>0.79143469553163714</v>
      </c>
      <c r="DY71" s="373" t="e">
        <f t="shared" si="294"/>
        <v>#DIV/0!</v>
      </c>
      <c r="DZ71" s="373">
        <f t="shared" si="294"/>
        <v>0.79594115672373766</v>
      </c>
      <c r="EA71" s="373">
        <f t="shared" si="294"/>
        <v>0.80736199103028561</v>
      </c>
      <c r="EB71" s="362">
        <f>AVERAGE(EB60:EB64)</f>
        <v>0.77161629555555167</v>
      </c>
      <c r="EC71" s="383">
        <f t="shared" ref="EC71" si="295">AVERAGE(EC60:EC64)</f>
        <v>0.79264931492803625</v>
      </c>
      <c r="ED71" s="383">
        <f>AVERAGE(ED60:ED67)</f>
        <v>0.78161693915595243</v>
      </c>
      <c r="EE71" s="373">
        <f t="shared" ref="EE71:EI71" si="296">AVERAGE(EE60:EE64)</f>
        <v>0.92429564435086675</v>
      </c>
      <c r="EF71" s="373">
        <f t="shared" si="296"/>
        <v>0.9020292794904512</v>
      </c>
      <c r="EG71" s="373">
        <f t="shared" si="296"/>
        <v>0.88643547957717106</v>
      </c>
      <c r="EH71" s="373">
        <f t="shared" si="296"/>
        <v>0.87617270132709069</v>
      </c>
      <c r="EI71" s="373">
        <f t="shared" si="296"/>
        <v>0.87152733911447799</v>
      </c>
      <c r="EJ71" s="373">
        <f>AVERAGE(EJ60:EJ64)</f>
        <v>0.83888388893422472</v>
      </c>
      <c r="EK71" s="382">
        <f>AVERAGE(EK60:EK67)</f>
        <v>0.81774196529936782</v>
      </c>
      <c r="EM71" s="373">
        <f t="shared" ref="EM71:EP71" si="297">AVERAGE(EM60:EM64)</f>
        <v>26.334000000000003</v>
      </c>
      <c r="EN71" s="373">
        <f t="shared" si="297"/>
        <v>25.193999999999999</v>
      </c>
      <c r="EO71" s="373">
        <f t="shared" si="297"/>
        <v>24.267999999999997</v>
      </c>
      <c r="EP71" s="373">
        <f t="shared" si="297"/>
        <v>23.646000000000001</v>
      </c>
      <c r="EQ71" s="362">
        <f>AVERAGE(EQ60:EQ67)</f>
        <v>25.689999999999998</v>
      </c>
      <c r="ER71" s="373">
        <f>AVERAGE(ER60:ER64)</f>
        <v>21.580000000000002</v>
      </c>
      <c r="ES71" s="361"/>
      <c r="ET71" s="361"/>
      <c r="EU71" s="361"/>
      <c r="EV71" s="244" t="s">
        <v>590</v>
      </c>
      <c r="EW71" s="375">
        <f t="shared" si="291"/>
        <v>-4.0703681792545048</v>
      </c>
      <c r="EX71" s="375">
        <f t="shared" si="292"/>
        <v>9.3455999999996209E-2</v>
      </c>
      <c r="EY71" s="244">
        <f t="shared" si="292"/>
        <v>0.45689600000000041</v>
      </c>
      <c r="EZ71" s="375">
        <f t="shared" si="292"/>
        <v>0.16614400000000273</v>
      </c>
      <c r="FA71" s="375">
        <f t="shared" si="292"/>
        <v>-1.2408880000000018</v>
      </c>
      <c r="FB71" s="375">
        <f t="shared" si="292"/>
        <v>2.3363999999999976</v>
      </c>
      <c r="FC71" s="375">
        <f t="shared" si="288"/>
        <v>-0.28555999999999671</v>
      </c>
      <c r="FD71" s="375">
        <f t="shared" si="288"/>
        <v>-0.71649600000000291</v>
      </c>
      <c r="FE71" s="375">
        <f t="shared" si="288"/>
        <v>0.39978400000000391</v>
      </c>
      <c r="FF71" s="375">
        <f t="shared" si="288"/>
        <v>2.7517599999999973</v>
      </c>
      <c r="FG71" s="375">
        <f t="shared" si="288"/>
        <v>-0.15056799999999981</v>
      </c>
      <c r="FH71" s="375">
        <f t="shared" si="288"/>
        <v>-1.0643599999999971</v>
      </c>
      <c r="FI71" s="375">
        <f t="shared" si="288"/>
        <v>-3.1152000000002289E-2</v>
      </c>
      <c r="FJ71" s="375">
        <f t="shared" si="288"/>
        <v>-0.1817200000000021</v>
      </c>
      <c r="FK71" s="375">
        <f t="shared" si="288"/>
        <v>0.69572800000000257</v>
      </c>
      <c r="FL71" s="375">
        <f t="shared" si="288"/>
        <v>-6.2303999999997473E-2</v>
      </c>
      <c r="FM71" s="375">
        <f t="shared" si="288"/>
        <v>0.15575999999999723</v>
      </c>
      <c r="FN71" s="375">
        <f t="shared" si="288"/>
        <v>-0.26998400000000089</v>
      </c>
      <c r="FO71" s="375">
        <f t="shared" si="288"/>
        <v>0.20248799999999889</v>
      </c>
      <c r="FP71" s="375">
        <f t="shared" si="288"/>
        <v>-0.1713359999999966</v>
      </c>
      <c r="FQ71" s="375">
        <f t="shared" si="288"/>
        <v>2.5959999999997763E-2</v>
      </c>
      <c r="FR71" s="375">
        <f t="shared" si="288"/>
        <v>0.15576000000000079</v>
      </c>
      <c r="FS71" s="375">
        <f t="shared" si="289"/>
        <v>-31.031032</v>
      </c>
      <c r="FT71" s="375">
        <f t="shared" si="289"/>
        <v>30.677976000000001</v>
      </c>
      <c r="FU71" s="375">
        <f t="shared" si="289"/>
        <v>-30.677976000000001</v>
      </c>
      <c r="FV71" s="375">
        <f t="shared" si="289"/>
        <v>0</v>
      </c>
      <c r="FW71" s="375">
        <f t="shared" si="289"/>
        <v>29.841483999999998</v>
      </c>
      <c r="FX71" s="375">
        <f t="shared" si="289"/>
        <v>-0.23598699999999795</v>
      </c>
      <c r="FY71" s="375">
        <f t="shared" si="289"/>
        <v>-0.34644899999999978</v>
      </c>
      <c r="FZ71" s="375">
        <f t="shared" si="289"/>
        <v>-29.259048</v>
      </c>
      <c r="GA71" s="375">
        <f t="shared" si="289"/>
        <v>29.454867</v>
      </c>
      <c r="GB71" s="375">
        <f t="shared" si="289"/>
        <v>-0.26109200000000143</v>
      </c>
      <c r="GC71" s="375">
        <f t="shared" si="289"/>
        <v>-0.28619699999999781</v>
      </c>
      <c r="GD71" s="375">
        <f t="shared" si="289"/>
        <v>-0.65775100000000108</v>
      </c>
      <c r="GE71" s="375">
        <f t="shared" si="289"/>
        <v>-0.6426879999999997</v>
      </c>
      <c r="GF71" s="375">
        <f t="shared" si="289"/>
        <v>0.84352799999999917</v>
      </c>
      <c r="GG71" s="375">
        <f t="shared" si="289"/>
        <v>-2.2945969999999996</v>
      </c>
      <c r="GH71" s="375">
        <f t="shared" si="289"/>
        <v>-2.5908359999999995</v>
      </c>
      <c r="GI71" s="375">
        <f t="shared" si="290"/>
        <v>0.44686899999999952</v>
      </c>
      <c r="GJ71" s="375">
        <f t="shared" si="290"/>
        <v>-2.2694919999999996</v>
      </c>
      <c r="GK71" s="375">
        <f t="shared" si="290"/>
        <v>-0.30628100000000202</v>
      </c>
      <c r="GL71" s="375">
        <f t="shared" si="290"/>
        <v>-0.38159599999999827</v>
      </c>
    </row>
    <row r="72" spans="1:194">
      <c r="C72" s="361">
        <f>SUM(C60:C69)</f>
        <v>286.06</v>
      </c>
      <c r="E72" s="361">
        <f>SUM(E60:E69)</f>
        <v>271.25</v>
      </c>
      <c r="F72" s="361">
        <f>SUM(F60:F69)</f>
        <v>272.31</v>
      </c>
      <c r="G72" s="361">
        <f t="shared" ref="G72" si="298">SUM(G60:G69)</f>
        <v>264.81</v>
      </c>
      <c r="H72" s="361">
        <f>SUM(H60:H69)</f>
        <v>254.28</v>
      </c>
      <c r="I72" s="361">
        <f>SUM(I60:I69)</f>
        <v>237.01</v>
      </c>
      <c r="J72" s="361">
        <f>SUM(J60:J69)</f>
        <v>262.12</v>
      </c>
      <c r="K72" s="361">
        <f t="shared" ref="K72:AT72" si="299">SUM(K60:K69)</f>
        <v>245.7</v>
      </c>
      <c r="L72" s="361">
        <f t="shared" si="299"/>
        <v>241.35</v>
      </c>
      <c r="M72" s="361">
        <f t="shared" si="299"/>
        <v>250.33</v>
      </c>
      <c r="N72" s="361">
        <f t="shared" si="299"/>
        <v>279.10000000000002</v>
      </c>
      <c r="O72" s="361">
        <f t="shared" si="299"/>
        <v>260.03999999999996</v>
      </c>
      <c r="P72" s="361">
        <f t="shared" si="299"/>
        <v>250.29000000000002</v>
      </c>
      <c r="Q72" s="361">
        <f t="shared" si="299"/>
        <v>258.78000000000003</v>
      </c>
      <c r="R72" s="361">
        <f t="shared" si="299"/>
        <v>247.82999999999996</v>
      </c>
      <c r="S72" s="361">
        <f t="shared" si="299"/>
        <v>259.39999999999998</v>
      </c>
      <c r="T72" s="361">
        <f>SUM(T60:T69)</f>
        <v>258.83999999999997</v>
      </c>
      <c r="U72" s="361">
        <f t="shared" si="299"/>
        <v>260.82</v>
      </c>
      <c r="V72" s="361">
        <f t="shared" si="299"/>
        <v>274.12</v>
      </c>
      <c r="W72" s="361">
        <f t="shared" si="299"/>
        <v>260.41000000000003</v>
      </c>
      <c r="X72" s="361">
        <f t="shared" si="299"/>
        <v>272.52</v>
      </c>
      <c r="Y72" s="361">
        <f t="shared" si="299"/>
        <v>258.33</v>
      </c>
      <c r="Z72" s="361">
        <f t="shared" si="299"/>
        <v>272.67</v>
      </c>
      <c r="AA72" s="361">
        <f t="shared" si="299"/>
        <v>0</v>
      </c>
      <c r="AB72" s="361">
        <f t="shared" si="299"/>
        <v>273.11</v>
      </c>
      <c r="AC72" s="361">
        <f t="shared" si="299"/>
        <v>0</v>
      </c>
      <c r="AD72" s="361">
        <f t="shared" si="299"/>
        <v>0</v>
      </c>
      <c r="AE72" s="361">
        <f t="shared" si="299"/>
        <v>272.54000000000002</v>
      </c>
      <c r="AF72" s="361">
        <f t="shared" si="299"/>
        <v>262.87</v>
      </c>
      <c r="AG72" s="361">
        <f t="shared" si="299"/>
        <v>260.33</v>
      </c>
      <c r="AH72" s="361">
        <f t="shared" si="299"/>
        <v>0</v>
      </c>
      <c r="AI72" s="361">
        <f t="shared" si="299"/>
        <v>272.41000000000003</v>
      </c>
      <c r="AJ72" s="361">
        <f t="shared" si="299"/>
        <v>264.08999999999997</v>
      </c>
      <c r="AK72" s="361">
        <f>SUM(AK60:AK69)</f>
        <v>254.07000000000002</v>
      </c>
      <c r="AL72" s="361">
        <f t="shared" si="299"/>
        <v>252.24</v>
      </c>
      <c r="AM72" s="361">
        <f t="shared" si="299"/>
        <v>240.27999999999997</v>
      </c>
      <c r="AN72" s="361">
        <f t="shared" si="299"/>
        <v>298.24</v>
      </c>
      <c r="AO72" s="361">
        <f t="shared" si="299"/>
        <v>277.19</v>
      </c>
      <c r="AP72" s="361">
        <f t="shared" si="299"/>
        <v>260.76</v>
      </c>
      <c r="AQ72" s="361">
        <f t="shared" si="299"/>
        <v>260.02</v>
      </c>
      <c r="AR72" s="361">
        <f t="shared" si="299"/>
        <v>250.55999999999997</v>
      </c>
      <c r="AS72" s="361">
        <f t="shared" si="299"/>
        <v>234.82</v>
      </c>
      <c r="AT72" s="361">
        <f t="shared" si="299"/>
        <v>234.2</v>
      </c>
      <c r="AU72" s="361"/>
      <c r="AW72" s="373">
        <f>SUM(AW60:AW69)</f>
        <v>281.3801811943207</v>
      </c>
      <c r="AY72" s="373">
        <f>SUM(AY60:AY69)</f>
        <v>268.33300000000003</v>
      </c>
      <c r="AZ72" s="373">
        <f t="shared" ref="AZ72:CN72" si="300">SUM(AZ60:AZ69)</f>
        <v>268.883352</v>
      </c>
      <c r="BA72" s="373">
        <f t="shared" si="300"/>
        <v>264.989352</v>
      </c>
      <c r="BB72" s="373">
        <f t="shared" si="300"/>
        <v>259.52217599999994</v>
      </c>
      <c r="BC72" s="373">
        <f t="shared" si="300"/>
        <v>250.55559199999999</v>
      </c>
      <c r="BD72" s="373">
        <f t="shared" si="300"/>
        <v>263.59270399999997</v>
      </c>
      <c r="BE72" s="373">
        <f t="shared" si="300"/>
        <v>255.06743999999998</v>
      </c>
      <c r="BF72" s="373">
        <f t="shared" si="300"/>
        <v>252.80892000000003</v>
      </c>
      <c r="BG72" s="373">
        <f t="shared" si="300"/>
        <v>257.47133600000001</v>
      </c>
      <c r="BH72" s="373">
        <f t="shared" si="300"/>
        <v>272.40872000000002</v>
      </c>
      <c r="BI72" s="373">
        <f t="shared" si="300"/>
        <v>262.51276799999999</v>
      </c>
      <c r="BJ72" s="373">
        <f t="shared" si="300"/>
        <v>257.45056799999998</v>
      </c>
      <c r="BK72" s="373">
        <f t="shared" si="300"/>
        <v>261.85857600000003</v>
      </c>
      <c r="BL72" s="373">
        <f t="shared" si="300"/>
        <v>256.17333600000001</v>
      </c>
      <c r="BM72" s="373">
        <f t="shared" si="300"/>
        <v>262.18047999999999</v>
      </c>
      <c r="BN72" s="373">
        <f t="shared" si="300"/>
        <v>230.95734400000003</v>
      </c>
      <c r="BO72" s="373">
        <f t="shared" si="300"/>
        <v>262.91774399999997</v>
      </c>
      <c r="BP72" s="373">
        <f t="shared" si="300"/>
        <v>269.823104</v>
      </c>
      <c r="BQ72" s="373">
        <f t="shared" si="300"/>
        <v>262.70487200000002</v>
      </c>
      <c r="BR72" s="373">
        <f t="shared" si="300"/>
        <v>268.99238400000002</v>
      </c>
      <c r="BS72" s="373">
        <f t="shared" si="300"/>
        <v>261.62493599999999</v>
      </c>
      <c r="BT72" s="373">
        <f t="shared" si="300"/>
        <v>269.07026400000001</v>
      </c>
      <c r="BU72" s="373">
        <f t="shared" si="300"/>
        <v>0</v>
      </c>
      <c r="BV72" s="373">
        <f t="shared" si="300"/>
        <v>269.29871199999997</v>
      </c>
      <c r="BW72" s="373">
        <f t="shared" si="300"/>
        <v>0</v>
      </c>
      <c r="BX72" s="373">
        <f t="shared" si="300"/>
        <v>0</v>
      </c>
      <c r="BY72" s="373">
        <f t="shared" si="300"/>
        <v>264.34233399999999</v>
      </c>
      <c r="BZ72" s="373">
        <f t="shared" si="300"/>
        <v>259.48702700000001</v>
      </c>
      <c r="CA72" s="373">
        <f t="shared" si="300"/>
        <v>258.21169299999997</v>
      </c>
      <c r="CB72" s="373">
        <f t="shared" si="300"/>
        <v>0</v>
      </c>
      <c r="CC72" s="373">
        <f t="shared" si="300"/>
        <v>264.277061</v>
      </c>
      <c r="CD72" s="373">
        <f t="shared" si="300"/>
        <v>260.09958899999998</v>
      </c>
      <c r="CE72" s="373">
        <f t="shared" si="300"/>
        <v>255.06854699999997</v>
      </c>
      <c r="CF72" s="373">
        <f t="shared" si="300"/>
        <v>254.14970399999999</v>
      </c>
      <c r="CG72" s="373">
        <f t="shared" si="300"/>
        <v>248.144588</v>
      </c>
      <c r="CH72" s="373">
        <f t="shared" si="300"/>
        <v>277.24630400000001</v>
      </c>
      <c r="CI72" s="373">
        <f t="shared" si="300"/>
        <v>266.677099</v>
      </c>
      <c r="CJ72" s="373">
        <f t="shared" si="300"/>
        <v>258.42759599999999</v>
      </c>
      <c r="CK72" s="373">
        <f t="shared" si="300"/>
        <v>258.05604199999999</v>
      </c>
      <c r="CL72" s="373">
        <f t="shared" si="300"/>
        <v>253.30617599999999</v>
      </c>
      <c r="CM72" s="373">
        <f t="shared" si="300"/>
        <v>245.403122</v>
      </c>
      <c r="CN72" s="373">
        <f t="shared" si="300"/>
        <v>245.09181999999998</v>
      </c>
      <c r="CO72" s="361"/>
      <c r="CP72" s="373"/>
      <c r="CQ72" s="373"/>
      <c r="CR72" s="373"/>
      <c r="CS72" s="373"/>
      <c r="CT72" s="373"/>
      <c r="CU72" s="373"/>
      <c r="CV72" s="373"/>
      <c r="CW72" s="373"/>
      <c r="CX72" s="373"/>
      <c r="CY72" s="373"/>
      <c r="CZ72" s="373"/>
      <c r="DA72" s="373"/>
      <c r="DB72" s="373"/>
      <c r="DC72" s="373"/>
      <c r="DD72" s="362"/>
      <c r="DE72" s="373"/>
      <c r="DF72" s="373"/>
      <c r="DG72" s="373"/>
      <c r="DH72" s="373"/>
      <c r="DI72" s="373"/>
      <c r="DJ72" s="373"/>
      <c r="DK72" s="373"/>
      <c r="DL72" s="373"/>
      <c r="DM72" s="373"/>
      <c r="DN72" s="373"/>
      <c r="DO72" s="373"/>
      <c r="DP72" s="373"/>
      <c r="DQ72" s="373"/>
      <c r="DR72" s="373"/>
      <c r="DS72" s="373"/>
      <c r="DT72" s="373"/>
      <c r="DU72" s="373"/>
      <c r="DV72" s="373"/>
      <c r="DW72" s="373"/>
      <c r="DX72" s="373"/>
      <c r="DY72" s="373"/>
      <c r="DZ72" s="373"/>
      <c r="EA72" s="373"/>
      <c r="EB72" s="373"/>
      <c r="EC72" s="373"/>
      <c r="ED72" s="373"/>
      <c r="EE72" s="373"/>
      <c r="EF72" s="373"/>
      <c r="EG72" s="373"/>
      <c r="EH72" s="373"/>
      <c r="EI72" s="373"/>
      <c r="EJ72" s="373"/>
      <c r="EK72" s="373"/>
      <c r="EM72" s="373"/>
      <c r="EN72" s="373"/>
      <c r="EO72" s="373"/>
      <c r="EP72" s="373"/>
      <c r="EQ72" s="362"/>
      <c r="ER72" s="373"/>
      <c r="ES72" s="361"/>
      <c r="ET72" s="361"/>
      <c r="EU72" s="361"/>
      <c r="EW72" s="375"/>
      <c r="EX72" s="375"/>
      <c r="EY72" s="375"/>
      <c r="EZ72" s="375"/>
      <c r="FA72" s="375"/>
      <c r="FB72" s="375"/>
      <c r="FC72" s="375"/>
      <c r="FD72" s="375"/>
      <c r="FE72" s="375"/>
      <c r="FF72" s="375"/>
      <c r="FG72" s="375"/>
      <c r="FH72" s="375"/>
      <c r="FI72" s="375"/>
      <c r="FJ72" s="375"/>
      <c r="FK72" s="375"/>
      <c r="FL72" s="375"/>
      <c r="FM72" s="375"/>
      <c r="FN72" s="375"/>
      <c r="FO72" s="375"/>
      <c r="FP72" s="375"/>
      <c r="FQ72" s="375"/>
      <c r="FR72" s="375"/>
      <c r="FS72" s="375"/>
      <c r="FT72" s="375"/>
      <c r="FU72" s="375"/>
      <c r="FV72" s="375"/>
      <c r="FW72" s="375"/>
      <c r="FX72" s="375"/>
      <c r="FY72" s="375"/>
      <c r="FZ72" s="375"/>
      <c r="GA72" s="375"/>
      <c r="GB72" s="375"/>
      <c r="GC72" s="375"/>
      <c r="GD72" s="375"/>
      <c r="GE72" s="375"/>
      <c r="GF72" s="375"/>
      <c r="GG72" s="375"/>
      <c r="GH72" s="375"/>
      <c r="GI72" s="375"/>
      <c r="GJ72" s="375"/>
      <c r="GK72" s="375"/>
      <c r="GL72" s="375"/>
    </row>
    <row r="73" spans="1:194">
      <c r="A73" s="361" t="s">
        <v>598</v>
      </c>
      <c r="AT73" s="361"/>
      <c r="AU73" s="361"/>
      <c r="BP73" s="361"/>
      <c r="BQ73" s="361"/>
      <c r="CE73" s="361"/>
      <c r="CF73" s="361"/>
      <c r="CG73" s="361"/>
      <c r="CH73" s="361"/>
      <c r="CI73" s="361"/>
      <c r="CJ73" s="361"/>
      <c r="CK73" s="361"/>
      <c r="CL73" s="361"/>
      <c r="CM73" s="361"/>
      <c r="CN73" s="361"/>
      <c r="CO73" s="361"/>
      <c r="CP73" s="373"/>
      <c r="CQ73" s="373"/>
      <c r="CR73" s="373"/>
      <c r="CS73" s="373"/>
      <c r="CT73" s="373"/>
      <c r="CU73" s="373"/>
      <c r="CV73" s="373"/>
      <c r="CW73" s="373"/>
      <c r="CX73" s="373"/>
      <c r="CY73" s="373"/>
      <c r="CZ73" s="373"/>
      <c r="DA73" s="373"/>
      <c r="DB73" s="373"/>
      <c r="DC73" s="373"/>
      <c r="DD73" s="382"/>
      <c r="DE73" s="373"/>
      <c r="DF73" s="373"/>
      <c r="ES73" s="361"/>
      <c r="ET73" s="361"/>
      <c r="EU73" s="361"/>
      <c r="EV73" s="244" t="s">
        <v>591</v>
      </c>
      <c r="EW73" s="375">
        <f>AY69-AW69</f>
        <v>-4.3611250150661611</v>
      </c>
      <c r="EX73" s="375">
        <f t="shared" ref="EX73:GL73" si="301">AZ69-AY69</f>
        <v>0.26479199999999992</v>
      </c>
      <c r="EY73" s="244">
        <f t="shared" si="301"/>
        <v>-1.2045440000000021</v>
      </c>
      <c r="EZ73" s="375">
        <f t="shared" si="301"/>
        <v>0.59188800000000086</v>
      </c>
      <c r="FA73" s="375">
        <f t="shared" si="301"/>
        <v>-0.69053599999999804</v>
      </c>
      <c r="FB73" s="375">
        <f t="shared" si="301"/>
        <v>1.9262319999999988</v>
      </c>
      <c r="FC73" s="375">
        <f t="shared" si="301"/>
        <v>-0.26998400000000089</v>
      </c>
      <c r="FD73" s="375">
        <f t="shared" si="301"/>
        <v>-0.10384000000000171</v>
      </c>
      <c r="FE73" s="375">
        <f t="shared" si="301"/>
        <v>-0.17133600000000015</v>
      </c>
      <c r="FF73" s="375">
        <f t="shared" si="301"/>
        <v>0.47766400000000075</v>
      </c>
      <c r="FG73" s="375">
        <f t="shared" si="301"/>
        <v>1.3603039999999993</v>
      </c>
      <c r="FH73" s="375">
        <f t="shared" si="301"/>
        <v>-7.7879999999996841E-2</v>
      </c>
      <c r="FI73" s="375">
        <f t="shared" si="301"/>
        <v>-0.26479199999999992</v>
      </c>
      <c r="FJ73" s="375">
        <f t="shared" si="301"/>
        <v>0</v>
      </c>
      <c r="FK73" s="375">
        <f t="shared" si="301"/>
        <v>0.15575999999999723</v>
      </c>
      <c r="FL73" s="375">
        <f t="shared" si="301"/>
        <v>-31.742335999999998</v>
      </c>
      <c r="FM73" s="375">
        <f t="shared" si="301"/>
        <v>31.633303999999999</v>
      </c>
      <c r="FN73" s="375">
        <f t="shared" si="301"/>
        <v>-0.27517599999999831</v>
      </c>
      <c r="FO73" s="375">
        <f t="shared" si="301"/>
        <v>0.18691199999999952</v>
      </c>
      <c r="FP73" s="375">
        <f t="shared" si="301"/>
        <v>-0.10903199999999913</v>
      </c>
      <c r="FQ73" s="375">
        <f t="shared" si="301"/>
        <v>-5.1920000000002631E-2</v>
      </c>
      <c r="FR73" s="375">
        <f t="shared" si="301"/>
        <v>0.35824799999999968</v>
      </c>
      <c r="FS73" s="375">
        <f t="shared" si="301"/>
        <v>-31.742335999999998</v>
      </c>
      <c r="FT73" s="375">
        <f t="shared" si="301"/>
        <v>38.590584</v>
      </c>
      <c r="FU73" s="375">
        <f t="shared" si="301"/>
        <v>-38.590584</v>
      </c>
      <c r="FV73" s="375">
        <f t="shared" si="301"/>
        <v>0</v>
      </c>
      <c r="FW73" s="375">
        <f t="shared" si="301"/>
        <v>30.679991000000001</v>
      </c>
      <c r="FX73" s="375">
        <f t="shared" si="301"/>
        <v>-9.5399000000000456E-2</v>
      </c>
      <c r="FY73" s="375">
        <f t="shared" si="301"/>
        <v>-0.28117600000000209</v>
      </c>
      <c r="FZ73" s="375">
        <f t="shared" si="301"/>
        <v>-30.303415999999999</v>
      </c>
      <c r="GA73" s="375">
        <f t="shared" si="301"/>
        <v>35.143659999999997</v>
      </c>
      <c r="GB73" s="375">
        <f t="shared" si="301"/>
        <v>-4.3582279999999969</v>
      </c>
      <c r="GC73" s="375">
        <f t="shared" si="301"/>
        <v>-0.71298200000000023</v>
      </c>
      <c r="GD73" s="375">
        <f t="shared" si="301"/>
        <v>0.14058800000000105</v>
      </c>
      <c r="GE73" s="375">
        <f t="shared" si="301"/>
        <v>-0.47699500000000228</v>
      </c>
      <c r="GF73" s="375">
        <f t="shared" si="301"/>
        <v>0.45691100000000162</v>
      </c>
      <c r="GG73" s="375">
        <f t="shared" si="301"/>
        <v>-1.9230429999999998</v>
      </c>
      <c r="GH73" s="375">
        <f t="shared" si="301"/>
        <v>-1.9381060000000012</v>
      </c>
      <c r="GI73" s="375">
        <f t="shared" si="301"/>
        <v>1.6468880000000006</v>
      </c>
      <c r="GJ73" s="375">
        <f t="shared" si="301"/>
        <v>-1.6067200000000028</v>
      </c>
      <c r="GK73" s="375">
        <f t="shared" si="301"/>
        <v>-0.31130199999999775</v>
      </c>
      <c r="GL73" s="375">
        <f t="shared" si="301"/>
        <v>-0.66779299999999964</v>
      </c>
    </row>
    <row r="74" spans="1:194">
      <c r="A74" s="361" t="s">
        <v>580</v>
      </c>
      <c r="C74" s="361">
        <v>13.49</v>
      </c>
      <c r="D74" s="361" t="s">
        <v>36</v>
      </c>
      <c r="E74" s="361">
        <v>30.07</v>
      </c>
      <c r="F74" s="361">
        <v>29.63</v>
      </c>
      <c r="G74" s="361">
        <v>26.74</v>
      </c>
      <c r="H74" s="361">
        <v>0</v>
      </c>
      <c r="I74" s="361">
        <v>12.14</v>
      </c>
      <c r="J74" s="361">
        <v>12.7</v>
      </c>
      <c r="K74" s="361">
        <v>11.29</v>
      </c>
      <c r="L74" s="361">
        <v>10.56</v>
      </c>
      <c r="M74" s="361">
        <v>13.04</v>
      </c>
      <c r="N74" s="361">
        <v>15.23</v>
      </c>
      <c r="O74" s="361">
        <v>15.83</v>
      </c>
      <c r="P74" s="361">
        <v>11.6</v>
      </c>
      <c r="Q74" s="361">
        <v>12.92</v>
      </c>
      <c r="R74" s="361">
        <v>12.24</v>
      </c>
      <c r="S74" s="361">
        <v>10.95</v>
      </c>
      <c r="T74" s="361">
        <v>12.84</v>
      </c>
      <c r="U74" s="361">
        <v>11.52</v>
      </c>
      <c r="V74" s="372">
        <v>12.96</v>
      </c>
      <c r="W74" s="361">
        <v>12.92</v>
      </c>
      <c r="X74" s="361">
        <v>12.17</v>
      </c>
      <c r="Y74" s="361">
        <v>10.9</v>
      </c>
      <c r="Z74" s="361">
        <v>11.94</v>
      </c>
      <c r="AA74" s="372"/>
      <c r="AB74" s="361">
        <v>14</v>
      </c>
      <c r="AC74" s="372"/>
      <c r="AD74" s="372"/>
      <c r="AE74" s="361">
        <v>30.73</v>
      </c>
      <c r="AF74" s="361">
        <v>21.04</v>
      </c>
      <c r="AG74" s="361">
        <v>28.1</v>
      </c>
      <c r="AH74" s="372"/>
      <c r="AI74" s="361">
        <v>19.05</v>
      </c>
      <c r="AJ74" s="361">
        <v>19.3</v>
      </c>
      <c r="AK74" s="378">
        <v>15.98</v>
      </c>
      <c r="AL74" s="374">
        <v>17.670000000000002</v>
      </c>
      <c r="AM74" s="379">
        <v>14.54</v>
      </c>
      <c r="AN74" s="379">
        <v>34.07</v>
      </c>
      <c r="AO74" s="379">
        <v>31.25</v>
      </c>
      <c r="AP74" s="379">
        <v>21.08</v>
      </c>
      <c r="AQ74" s="379">
        <v>18.190000000000001</v>
      </c>
      <c r="AR74" s="379">
        <v>18.41</v>
      </c>
      <c r="AS74" s="379">
        <v>18.23</v>
      </c>
      <c r="AT74" s="244">
        <v>15.99</v>
      </c>
      <c r="AU74" s="380"/>
      <c r="AW74" s="373">
        <f t="shared" ref="AW74:AW81" si="302">0.5192*C74+12.75</f>
        <v>19.754007999999999</v>
      </c>
      <c r="AX74" s="361" t="s">
        <v>36</v>
      </c>
      <c r="AY74" s="373">
        <f t="shared" ref="AY74:BN83" si="303">0.5192*E74+12.75</f>
        <v>28.362344</v>
      </c>
      <c r="AZ74" s="373">
        <f t="shared" si="303"/>
        <v>28.133896</v>
      </c>
      <c r="BA74" s="373">
        <f t="shared" si="303"/>
        <v>26.633407999999999</v>
      </c>
      <c r="BB74" s="373">
        <f t="shared" si="303"/>
        <v>12.75</v>
      </c>
      <c r="BC74" s="373">
        <f t="shared" si="303"/>
        <v>19.053087999999999</v>
      </c>
      <c r="BD74" s="373">
        <f t="shared" si="303"/>
        <v>19.34384</v>
      </c>
      <c r="BE74" s="373">
        <f t="shared" si="303"/>
        <v>18.611767999999998</v>
      </c>
      <c r="BF74" s="373">
        <f t="shared" si="303"/>
        <v>18.232752000000001</v>
      </c>
      <c r="BG74" s="373">
        <f t="shared" si="303"/>
        <v>19.520367999999998</v>
      </c>
      <c r="BH74" s="373">
        <f t="shared" si="303"/>
        <v>20.657416000000001</v>
      </c>
      <c r="BI74" s="373">
        <f t="shared" si="303"/>
        <v>20.968935999999999</v>
      </c>
      <c r="BJ74" s="373">
        <f t="shared" si="303"/>
        <v>18.77272</v>
      </c>
      <c r="BK74" s="373">
        <f t="shared" si="303"/>
        <v>19.458064</v>
      </c>
      <c r="BL74" s="373">
        <f t="shared" si="303"/>
        <v>19.105007999999998</v>
      </c>
      <c r="BM74" s="373">
        <f t="shared" si="303"/>
        <v>18.43524</v>
      </c>
      <c r="BN74" s="373">
        <f t="shared" si="303"/>
        <v>19.416528</v>
      </c>
      <c r="BO74" s="373">
        <f t="shared" ref="BO74:BT83" si="304">0.5192*U74+12.75</f>
        <v>18.731183999999999</v>
      </c>
      <c r="BP74" s="373">
        <f t="shared" si="304"/>
        <v>19.478832000000001</v>
      </c>
      <c r="BQ74" s="373">
        <f t="shared" si="304"/>
        <v>19.458064</v>
      </c>
      <c r="BR74" s="373">
        <f t="shared" si="304"/>
        <v>19.068663999999998</v>
      </c>
      <c r="BS74" s="373">
        <f t="shared" si="304"/>
        <v>18.409279999999999</v>
      </c>
      <c r="BT74" s="373">
        <f t="shared" si="304"/>
        <v>18.949248000000001</v>
      </c>
      <c r="BU74" s="373"/>
      <c r="BV74" s="373">
        <f t="shared" ref="BV74:BV83" si="305">0.5192*AB74+12.75</f>
        <v>20.018799999999999</v>
      </c>
      <c r="BW74" s="373"/>
      <c r="BX74" s="373"/>
      <c r="BY74" s="373">
        <f t="shared" ref="BY74:CA83" si="306">0.5021*AE74+12.75</f>
        <v>28.179532999999999</v>
      </c>
      <c r="BZ74" s="373">
        <f t="shared" si="306"/>
        <v>23.314183999999997</v>
      </c>
      <c r="CA74" s="373">
        <f t="shared" si="306"/>
        <v>26.859009999999998</v>
      </c>
      <c r="CB74" s="373"/>
      <c r="CC74" s="373">
        <f t="shared" ref="CC74:CN83" si="307">0.5021*AI74+12.75</f>
        <v>22.315004999999999</v>
      </c>
      <c r="CD74" s="373">
        <f t="shared" si="307"/>
        <v>22.440530000000003</v>
      </c>
      <c r="CE74" s="373">
        <f t="shared" si="307"/>
        <v>20.773558000000001</v>
      </c>
      <c r="CF74" s="373">
        <f t="shared" si="307"/>
        <v>21.622107</v>
      </c>
      <c r="CG74" s="373">
        <f t="shared" si="307"/>
        <v>20.050533999999999</v>
      </c>
      <c r="CH74" s="373">
        <f t="shared" si="307"/>
        <v>29.856546999999999</v>
      </c>
      <c r="CI74" s="373">
        <f t="shared" si="307"/>
        <v>28.440624999999997</v>
      </c>
      <c r="CJ74" s="373">
        <f t="shared" si="307"/>
        <v>23.334268000000002</v>
      </c>
      <c r="CK74" s="373">
        <f t="shared" si="307"/>
        <v>21.883199000000001</v>
      </c>
      <c r="CL74" s="373">
        <f t="shared" si="307"/>
        <v>21.993660999999999</v>
      </c>
      <c r="CM74" s="373">
        <f t="shared" si="307"/>
        <v>21.903283000000002</v>
      </c>
      <c r="CN74" s="373">
        <f t="shared" si="307"/>
        <v>20.778579000000001</v>
      </c>
      <c r="CO74" s="373"/>
      <c r="CP74" s="373">
        <v>31.762795761569009</v>
      </c>
      <c r="CQ74" s="373">
        <f>CP74*0.8</f>
        <v>25.410236609255207</v>
      </c>
      <c r="CR74" s="373">
        <f>BD74/CQ74</f>
        <v>0.76126170320485587</v>
      </c>
      <c r="CS74" s="373">
        <f>AV74/CP74</f>
        <v>0</v>
      </c>
      <c r="CT74" s="373">
        <f>AW74/CP74</f>
        <v>0.62192283539162219</v>
      </c>
      <c r="CU74" s="373"/>
      <c r="CV74" s="373">
        <f>AY74/CP74</f>
        <v>0.8929423030927478</v>
      </c>
      <c r="CW74" s="373">
        <f>AZ74/CP74</f>
        <v>0.88574998911274205</v>
      </c>
      <c r="CX74" s="373">
        <f>BA74/CP74</f>
        <v>0.83850956319861336</v>
      </c>
      <c r="CY74" s="373">
        <f>BB74/CP74</f>
        <v>0.4014130272319007</v>
      </c>
      <c r="CZ74" s="373">
        <f>BC74/CP74</f>
        <v>0.59985550840751367</v>
      </c>
      <c r="DA74" s="373">
        <f>BD74/CP74</f>
        <v>0.60900936256388472</v>
      </c>
      <c r="DB74" s="373">
        <f>BE74/CP74</f>
        <v>0.58596126549159344</v>
      </c>
      <c r="DC74" s="373">
        <f>BF74/CP74</f>
        <v>0.57402856275203862</v>
      </c>
      <c r="DD74" s="382">
        <f>BG74/CP74</f>
        <v>0.61456705973025272</v>
      </c>
      <c r="DE74" s="373">
        <f>BH74/CP74</f>
        <v>0.65036516794891774</v>
      </c>
      <c r="DF74" s="373">
        <f>BI74/CP74</f>
        <v>0.66017286883074366</v>
      </c>
      <c r="DG74" s="373">
        <f>BJ74/CP74</f>
        <v>0.59102857761387029</v>
      </c>
      <c r="DH74" s="373">
        <f>BK74/CP74</f>
        <v>0.61260551955388753</v>
      </c>
      <c r="DI74" s="373">
        <f>BL74/CP74</f>
        <v>0.60149012522115131</v>
      </c>
      <c r="DJ74" s="373">
        <f>BM74/CP74</f>
        <v>0.58040356832522544</v>
      </c>
      <c r="DK74" s="373">
        <f>BN74/CP74</f>
        <v>0.61129782610297734</v>
      </c>
      <c r="DL74" s="373">
        <f>BO74/CP74</f>
        <v>0.58972088416296009</v>
      </c>
      <c r="DM74" s="373">
        <f>BP74/CP74</f>
        <v>0.61325936627934263</v>
      </c>
      <c r="DN74" s="373">
        <f>BQ74/CP74</f>
        <v>0.61260551955388753</v>
      </c>
      <c r="DO74" s="373">
        <f>BR74/CP74</f>
        <v>0.60034589345160494</v>
      </c>
      <c r="DP74" s="373">
        <f>BS74/CP74</f>
        <v>0.57958625991840662</v>
      </c>
      <c r="DQ74" s="373">
        <f>BT74/CP74</f>
        <v>0.5965862747802384</v>
      </c>
      <c r="DR74" s="373"/>
      <c r="DS74" s="373">
        <f>BV74/CP74</f>
        <v>0.6302593811411743</v>
      </c>
      <c r="DT74" s="373"/>
      <c r="DU74" s="373"/>
      <c r="DV74" s="373">
        <f>BY74/CP74</f>
        <v>0.88718679588323479</v>
      </c>
      <c r="DW74" s="373">
        <f>BZ74/CP74</f>
        <v>0.73400919034365031</v>
      </c>
      <c r="DX74" s="373">
        <f>CA74/CP74</f>
        <v>0.84561227549426599</v>
      </c>
      <c r="DY74" s="373"/>
      <c r="DZ74" s="373">
        <f>CC74/CP74</f>
        <v>0.70255166350941167</v>
      </c>
      <c r="EA74" s="373">
        <f>CD74/CP74</f>
        <v>0.70650361411672824</v>
      </c>
      <c r="EB74" s="373">
        <f>CE74/CP74</f>
        <v>0.65402171005156617</v>
      </c>
      <c r="EC74" s="373">
        <f>CF74/CP74</f>
        <v>0.68073689615702515</v>
      </c>
      <c r="ED74" s="373">
        <f>CG74/CP74</f>
        <v>0.63125847455342354</v>
      </c>
      <c r="EE74" s="373">
        <f>CH74/CP74</f>
        <v>0.93998485599698212</v>
      </c>
      <c r="EF74" s="373">
        <f>CI74/CP74</f>
        <v>0.89540685314645285</v>
      </c>
      <c r="EG74" s="373">
        <f>CJ74/CP74</f>
        <v>0.73464150244082116</v>
      </c>
      <c r="EH74" s="373">
        <f>CK74/CP74</f>
        <v>0.68895695342024332</v>
      </c>
      <c r="EI74" s="373">
        <f>CL74/CP74</f>
        <v>0.69243466995468173</v>
      </c>
      <c r="EJ74" s="373">
        <f>CM74/CP74</f>
        <v>0.68958926551741395</v>
      </c>
      <c r="EK74" s="373">
        <f>CN74/CP74</f>
        <v>0.65417978807585875</v>
      </c>
      <c r="EL74" s="375">
        <f>AVERAGE(EJ57,EJ100,EJ114)</f>
        <v>0.83407297113655654</v>
      </c>
      <c r="EM74" s="361">
        <v>34.07</v>
      </c>
      <c r="EN74" s="361">
        <v>31.25</v>
      </c>
      <c r="EO74" s="361">
        <v>21.08</v>
      </c>
      <c r="EP74" s="361">
        <v>18.190000000000001</v>
      </c>
      <c r="EQ74" s="361">
        <v>18.41</v>
      </c>
      <c r="ER74" s="361">
        <v>18.23</v>
      </c>
      <c r="ES74" s="244">
        <v>15.99</v>
      </c>
      <c r="EW74" s="375">
        <f>SUM(EW63:EW67)</f>
        <v>1.2305039999999998</v>
      </c>
      <c r="EX74" s="375">
        <f>SUM(EX63:EX67)</f>
        <v>0.56592799999999954</v>
      </c>
      <c r="EY74" s="375">
        <f t="shared" ref="EY74:GL74" si="308">SUM(EY63:EY67)</f>
        <v>-2.9594400000000007</v>
      </c>
      <c r="EZ74" s="375">
        <f t="shared" si="308"/>
        <v>-6.863824000000001</v>
      </c>
      <c r="FA74" s="375">
        <f t="shared" si="308"/>
        <v>-7.8347280000000019</v>
      </c>
      <c r="FB74" s="375">
        <f t="shared" si="308"/>
        <v>8.4318080000000002</v>
      </c>
      <c r="FC74" s="375">
        <f t="shared" si="308"/>
        <v>-6.1577119999999965</v>
      </c>
      <c r="FD74" s="375">
        <f t="shared" si="308"/>
        <v>-1.1630080000000014</v>
      </c>
      <c r="FE74" s="375">
        <f t="shared" si="308"/>
        <v>3.6863199999999949</v>
      </c>
      <c r="FF74" s="375">
        <f t="shared" si="308"/>
        <v>5.1504639999999995</v>
      </c>
      <c r="FG74" s="375">
        <f t="shared" si="308"/>
        <v>-8.2033599999999964</v>
      </c>
      <c r="FH74" s="375">
        <f t="shared" si="308"/>
        <v>-5.0881599999999949</v>
      </c>
      <c r="FI74" s="375">
        <f t="shared" si="308"/>
        <v>3.3073039999999949</v>
      </c>
      <c r="FJ74" s="375">
        <f t="shared" si="308"/>
        <v>-2.5596560000000004</v>
      </c>
      <c r="FK74" s="375">
        <f t="shared" si="308"/>
        <v>3.7693920000000034</v>
      </c>
      <c r="FL74" s="375">
        <f t="shared" si="308"/>
        <v>-3.6240160000000081</v>
      </c>
      <c r="FM74" s="375">
        <f t="shared" si="308"/>
        <v>-4.7870239999999988</v>
      </c>
      <c r="FN74" s="375">
        <f t="shared" si="308"/>
        <v>7.7256960000000028</v>
      </c>
      <c r="FO74" s="375">
        <f t="shared" si="308"/>
        <v>-4.3768559999999965</v>
      </c>
      <c r="FP74" s="375">
        <f t="shared" si="308"/>
        <v>4.8129840000000002</v>
      </c>
      <c r="FQ74" s="375">
        <f t="shared" si="308"/>
        <v>-3.0944319999999976</v>
      </c>
      <c r="FR74" s="375">
        <f t="shared" si="308"/>
        <v>3.5305599999999941</v>
      </c>
      <c r="FS74" s="375">
        <f t="shared" si="308"/>
        <v>-113.07399999999998</v>
      </c>
      <c r="FT74" s="375">
        <f t="shared" si="308"/>
        <v>112.85593599999999</v>
      </c>
      <c r="FU74" s="375">
        <f t="shared" si="308"/>
        <v>-112.85593599999999</v>
      </c>
      <c r="FV74" s="375">
        <f t="shared" si="308"/>
        <v>0</v>
      </c>
      <c r="FW74" s="375">
        <f t="shared" si="308"/>
        <v>114.542436</v>
      </c>
      <c r="FX74" s="375">
        <f t="shared" si="308"/>
        <v>-3.0527680000000004</v>
      </c>
      <c r="FY74" s="375">
        <f t="shared" si="308"/>
        <v>-1.5062999999997828E-2</v>
      </c>
      <c r="FZ74" s="375">
        <f t="shared" si="308"/>
        <v>-111.474605</v>
      </c>
      <c r="GA74" s="375">
        <f t="shared" si="308"/>
        <v>111.575025</v>
      </c>
      <c r="GB74" s="375">
        <f t="shared" si="308"/>
        <v>1.8326650000000022</v>
      </c>
      <c r="GC74" s="375">
        <f t="shared" si="308"/>
        <v>-4.5791520000000077</v>
      </c>
      <c r="GD74" s="375">
        <f t="shared" si="308"/>
        <v>2.344807000000003</v>
      </c>
      <c r="GE74" s="375">
        <f t="shared" si="308"/>
        <v>-5.4277009999999954</v>
      </c>
      <c r="GF74" s="375">
        <f t="shared" si="308"/>
        <v>24.115862999999994</v>
      </c>
      <c r="GG74" s="375">
        <f t="shared" si="308"/>
        <v>-2.8619699999999995</v>
      </c>
      <c r="GH74" s="375">
        <f t="shared" si="308"/>
        <v>-2.3247229999999988</v>
      </c>
      <c r="GI74" s="375">
        <f t="shared" si="308"/>
        <v>-1.5615309999999987</v>
      </c>
      <c r="GJ74" s="375">
        <f t="shared" si="308"/>
        <v>-0.54728899999999925</v>
      </c>
      <c r="GK74" s="375">
        <f t="shared" si="308"/>
        <v>-4.6394040000000025</v>
      </c>
      <c r="GL74" s="375">
        <f t="shared" si="308"/>
        <v>-2.1339249999999979</v>
      </c>
    </row>
    <row r="75" spans="1:194">
      <c r="A75" s="361" t="s">
        <v>582</v>
      </c>
      <c r="C75" s="361">
        <v>15.83</v>
      </c>
      <c r="D75" s="361" t="s">
        <v>364</v>
      </c>
      <c r="E75" s="361">
        <v>22.46</v>
      </c>
      <c r="F75" s="361">
        <v>23.24</v>
      </c>
      <c r="G75" s="361">
        <v>20.079999999999998</v>
      </c>
      <c r="H75" s="361">
        <v>17.63</v>
      </c>
      <c r="I75" s="361">
        <v>15.95</v>
      </c>
      <c r="J75" s="361">
        <v>17.579999999999998</v>
      </c>
      <c r="K75" s="361">
        <v>15.47</v>
      </c>
      <c r="L75" s="361">
        <v>15.25</v>
      </c>
      <c r="M75" s="361">
        <v>14.42</v>
      </c>
      <c r="N75" s="361">
        <v>16.690000000000001</v>
      </c>
      <c r="O75" s="361">
        <v>16.8</v>
      </c>
      <c r="P75" s="361">
        <v>14.99</v>
      </c>
      <c r="Q75" s="361">
        <v>15.11</v>
      </c>
      <c r="R75" s="361">
        <v>16.72</v>
      </c>
      <c r="S75" s="361">
        <v>17.5</v>
      </c>
      <c r="T75" s="361">
        <v>14.65</v>
      </c>
      <c r="U75" s="361">
        <v>16.899999999999999</v>
      </c>
      <c r="V75" s="372">
        <v>14.14</v>
      </c>
      <c r="W75" s="361">
        <v>14.66</v>
      </c>
      <c r="X75" s="361">
        <v>17.16</v>
      </c>
      <c r="Y75" s="361">
        <v>15.14</v>
      </c>
      <c r="Z75" s="361">
        <v>16.62</v>
      </c>
      <c r="AA75" s="372"/>
      <c r="AB75" s="361">
        <v>16.84</v>
      </c>
      <c r="AC75" s="372"/>
      <c r="AD75" s="372"/>
      <c r="AE75" s="361">
        <v>24.02</v>
      </c>
      <c r="AF75" s="361">
        <v>23.31</v>
      </c>
      <c r="AG75" s="361">
        <v>23.41</v>
      </c>
      <c r="AH75" s="372"/>
      <c r="AI75" s="361">
        <v>21.52</v>
      </c>
      <c r="AJ75" s="361">
        <v>20.96</v>
      </c>
      <c r="AK75" s="378">
        <v>18.38</v>
      </c>
      <c r="AL75" s="374">
        <v>19.329999999999998</v>
      </c>
      <c r="AM75" s="379">
        <v>17.28</v>
      </c>
      <c r="AN75" s="379">
        <v>29.11</v>
      </c>
      <c r="AO75" s="379">
        <v>25.67</v>
      </c>
      <c r="AP75" s="379">
        <v>22.83</v>
      </c>
      <c r="AQ75" s="379">
        <v>20.93</v>
      </c>
      <c r="AR75" s="379">
        <v>20.68</v>
      </c>
      <c r="AS75" s="379">
        <v>21.11</v>
      </c>
      <c r="AT75" s="244">
        <v>16.86</v>
      </c>
      <c r="AU75" s="380"/>
      <c r="AW75" s="373">
        <f t="shared" si="302"/>
        <v>20.968935999999999</v>
      </c>
      <c r="AX75" s="361" t="s">
        <v>364</v>
      </c>
      <c r="AY75" s="373">
        <f t="shared" si="303"/>
        <v>24.411231999999998</v>
      </c>
      <c r="AZ75" s="373">
        <f t="shared" si="303"/>
        <v>24.816208</v>
      </c>
      <c r="BA75" s="373">
        <f t="shared" si="303"/>
        <v>23.175536000000001</v>
      </c>
      <c r="BB75" s="373">
        <f t="shared" si="303"/>
        <v>21.903495999999997</v>
      </c>
      <c r="BC75" s="373">
        <f t="shared" si="303"/>
        <v>21.03124</v>
      </c>
      <c r="BD75" s="373">
        <f t="shared" si="303"/>
        <v>21.877535999999999</v>
      </c>
      <c r="BE75" s="373">
        <f t="shared" si="303"/>
        <v>20.782024</v>
      </c>
      <c r="BF75" s="373">
        <f t="shared" si="303"/>
        <v>20.6678</v>
      </c>
      <c r="BG75" s="373">
        <f t="shared" si="303"/>
        <v>20.236864000000001</v>
      </c>
      <c r="BH75" s="373">
        <f t="shared" si="303"/>
        <v>21.415448000000001</v>
      </c>
      <c r="BI75" s="373">
        <f t="shared" si="303"/>
        <v>21.472560000000001</v>
      </c>
      <c r="BJ75" s="373">
        <f t="shared" si="303"/>
        <v>20.532807999999999</v>
      </c>
      <c r="BK75" s="373">
        <f t="shared" si="303"/>
        <v>20.595112</v>
      </c>
      <c r="BL75" s="373">
        <f t="shared" si="303"/>
        <v>21.431024000000001</v>
      </c>
      <c r="BM75" s="373">
        <f t="shared" si="303"/>
        <v>21.835999999999999</v>
      </c>
      <c r="BN75" s="373">
        <f t="shared" si="303"/>
        <v>20.356279999999998</v>
      </c>
      <c r="BO75" s="373">
        <f t="shared" si="304"/>
        <v>21.524479999999997</v>
      </c>
      <c r="BP75" s="373">
        <f t="shared" si="304"/>
        <v>20.091487999999998</v>
      </c>
      <c r="BQ75" s="373">
        <f t="shared" si="304"/>
        <v>20.361471999999999</v>
      </c>
      <c r="BR75" s="373">
        <f t="shared" si="304"/>
        <v>21.659472000000001</v>
      </c>
      <c r="BS75" s="373">
        <f t="shared" si="304"/>
        <v>20.610688</v>
      </c>
      <c r="BT75" s="373">
        <f t="shared" si="304"/>
        <v>21.379103999999998</v>
      </c>
      <c r="BU75" s="373"/>
      <c r="BV75" s="373">
        <f t="shared" si="305"/>
        <v>21.493327999999998</v>
      </c>
      <c r="BW75" s="373"/>
      <c r="BX75" s="373"/>
      <c r="BY75" s="373">
        <f t="shared" si="306"/>
        <v>24.810442000000002</v>
      </c>
      <c r="BZ75" s="373">
        <f t="shared" si="306"/>
        <v>24.453951</v>
      </c>
      <c r="CA75" s="373">
        <f t="shared" si="306"/>
        <v>24.504161</v>
      </c>
      <c r="CB75" s="373"/>
      <c r="CC75" s="373">
        <f t="shared" si="307"/>
        <v>23.555191999999998</v>
      </c>
      <c r="CD75" s="373">
        <f t="shared" si="307"/>
        <v>23.274016</v>
      </c>
      <c r="CE75" s="373">
        <f t="shared" si="307"/>
        <v>21.978597999999998</v>
      </c>
      <c r="CF75" s="373">
        <f t="shared" si="307"/>
        <v>22.455593</v>
      </c>
      <c r="CG75" s="373">
        <f t="shared" si="307"/>
        <v>21.426288</v>
      </c>
      <c r="CH75" s="373">
        <f t="shared" si="307"/>
        <v>27.366130999999999</v>
      </c>
      <c r="CI75" s="373">
        <f t="shared" si="307"/>
        <v>25.638907000000003</v>
      </c>
      <c r="CJ75" s="373">
        <f t="shared" si="307"/>
        <v>24.212942999999999</v>
      </c>
      <c r="CK75" s="373">
        <f t="shared" si="307"/>
        <v>23.258952999999998</v>
      </c>
      <c r="CL75" s="373">
        <f t="shared" si="307"/>
        <v>23.133428000000002</v>
      </c>
      <c r="CM75" s="373">
        <f t="shared" si="307"/>
        <v>23.349330999999999</v>
      </c>
      <c r="CN75" s="373">
        <f t="shared" si="307"/>
        <v>21.215406000000002</v>
      </c>
      <c r="CO75" s="373"/>
      <c r="CP75" s="373">
        <v>26.892029893368669</v>
      </c>
      <c r="CQ75" s="373">
        <f t="shared" ref="CQ75:CQ83" si="309">CP75*0.8</f>
        <v>21.513623914694936</v>
      </c>
      <c r="CR75" s="373">
        <f t="shared" ref="CR75:CR83" si="310">BD75/CQ75</f>
        <v>1.0169154246977652</v>
      </c>
      <c r="CS75" s="373">
        <f t="shared" ref="CS75:CS81" si="311">AV75/CP75</f>
        <v>0</v>
      </c>
      <c r="CT75" s="373">
        <f t="shared" ref="CT75:CT81" si="312">AW75/CP75</f>
        <v>0.77974537746482087</v>
      </c>
      <c r="CU75" s="373"/>
      <c r="CV75" s="373">
        <f t="shared" ref="CV75:CV83" si="313">AY75/CP75</f>
        <v>0.90774969746778345</v>
      </c>
      <c r="CW75" s="373">
        <f t="shared" ref="CW75:CW83" si="314">AZ75/CP75</f>
        <v>0.92280902923283792</v>
      </c>
      <c r="CX75" s="373">
        <f t="shared" ref="CX75:CX83" si="315">BA75/CP75</f>
        <v>0.86179942874877136</v>
      </c>
      <c r="CY75" s="373">
        <f t="shared" ref="CY75:CY83" si="316">BB75/CP75</f>
        <v>0.81449768153802327</v>
      </c>
      <c r="CZ75" s="373">
        <f t="shared" ref="CZ75:CZ83" si="317">BC75/CP75</f>
        <v>0.78206219773636776</v>
      </c>
      <c r="DA75" s="373">
        <f t="shared" ref="DA75:DA83" si="318">BD75/CP75</f>
        <v>0.81353233975821226</v>
      </c>
      <c r="DB75" s="373">
        <f t="shared" ref="DB75:DB83" si="319">BE75/CP75</f>
        <v>0.77279491665018041</v>
      </c>
      <c r="DC75" s="373">
        <f t="shared" ref="DC75:DC83" si="320">BF75/CP75</f>
        <v>0.76854741281901118</v>
      </c>
      <c r="DD75" s="382">
        <f t="shared" ref="DD75:DD83" si="321">BG75/CP75</f>
        <v>0.75252273927414559</v>
      </c>
      <c r="DE75" s="373">
        <f t="shared" ref="DE75:DE83" si="322">BH75/CP75</f>
        <v>0.79634925607757323</v>
      </c>
      <c r="DF75" s="373">
        <f t="shared" ref="DF75:DF83" si="323">BI75/CP75</f>
        <v>0.7984730079931579</v>
      </c>
      <c r="DG75" s="373">
        <f t="shared" ref="DG75:DG83" si="324">BJ75/CP75</f>
        <v>0.76352763556399306</v>
      </c>
      <c r="DH75" s="373">
        <f t="shared" ref="DH75:DH83" si="325">BK75/CP75</f>
        <v>0.76584445583553995</v>
      </c>
      <c r="DI75" s="373">
        <f t="shared" ref="DI75:DI83" si="326">BL75/CP75</f>
        <v>0.7969284611454599</v>
      </c>
      <c r="DJ75" s="373">
        <f t="shared" ref="DJ75:DJ83" si="327">BM75/CP75</f>
        <v>0.81198779291051426</v>
      </c>
      <c r="DK75" s="373">
        <f t="shared" ref="DK75:DK83" si="328">BN75/CP75</f>
        <v>0.75696331146127693</v>
      </c>
      <c r="DL75" s="373">
        <f t="shared" ref="DL75:DL83" si="329">BO75/CP75</f>
        <v>0.80040369155278002</v>
      </c>
      <c r="DM75" s="373">
        <f t="shared" ref="DM75:DM82" si="330">BP75/CP75</f>
        <v>0.74711682530720291</v>
      </c>
      <c r="DN75" s="373">
        <f t="shared" ref="DN75:DN83" si="331">BQ75/CP75</f>
        <v>0.75715637981723927</v>
      </c>
      <c r="DO75" s="373">
        <f t="shared" ref="DO75:DO83" si="332">BR75/CP75</f>
        <v>0.80542346880779836</v>
      </c>
      <c r="DP75" s="373">
        <f t="shared" ref="DP75:DP83" si="333">BS75/CP75</f>
        <v>0.76642366090342662</v>
      </c>
      <c r="DQ75" s="373">
        <f t="shared" ref="DQ75:DQ83" si="334">BT75/CP75</f>
        <v>0.79499777758583745</v>
      </c>
      <c r="DR75" s="373"/>
      <c r="DS75" s="373">
        <f t="shared" ref="DS75:DS83" si="335">BV75/CP75</f>
        <v>0.79924528141700668</v>
      </c>
      <c r="DT75" s="373"/>
      <c r="DU75" s="373"/>
      <c r="DV75" s="373">
        <f t="shared" ref="DV75:DV83" si="336">BY75/CP75</f>
        <v>0.92259461626279216</v>
      </c>
      <c r="DW75" s="373">
        <f t="shared" ref="DW75:DW83" si="337">BZ75/CP75</f>
        <v>0.9093382350445075</v>
      </c>
      <c r="DX75" s="373">
        <f t="shared" ref="DX75:DX83" si="338">CA75/CP75</f>
        <v>0.91120533099074474</v>
      </c>
      <c r="DY75" s="373"/>
      <c r="DZ75" s="373">
        <f t="shared" ref="DZ75:DZ83" si="339">CC75/CP75</f>
        <v>0.87591721760686037</v>
      </c>
      <c r="EA75" s="373">
        <f t="shared" ref="EA75:EA83" si="340">CD75/CP75</f>
        <v>0.86546148030793169</v>
      </c>
      <c r="EB75" s="373">
        <f t="shared" ref="EB75:EB83" si="341">CE75/CP75</f>
        <v>0.81729040489501026</v>
      </c>
      <c r="EC75" s="373">
        <f t="shared" ref="EC75:EC83" si="342">CF75/CP75</f>
        <v>0.83502781638426438</v>
      </c>
      <c r="ED75" s="373">
        <f t="shared" ref="ED75:ED83" si="343">CG75/CP75</f>
        <v>0.79675234948640039</v>
      </c>
      <c r="EE75" s="373">
        <f t="shared" ref="EE75:EE83" si="344">CH75/CP75</f>
        <v>1.0176297999262689</v>
      </c>
      <c r="EF75" s="373">
        <f t="shared" ref="EF75:EF83" si="345">CI75/CP75</f>
        <v>0.95340169937570707</v>
      </c>
      <c r="EG75" s="373">
        <f t="shared" ref="EG75:EG83" si="346">CJ75/CP75</f>
        <v>0.90037617450256857</v>
      </c>
      <c r="EH75" s="373">
        <f t="shared" ref="EH75:EH83" si="347">CK75/CP75</f>
        <v>0.86490135152406045</v>
      </c>
      <c r="EI75" s="373">
        <f t="shared" ref="EI75:EI83" si="348">CL75/CP75</f>
        <v>0.86023361165846746</v>
      </c>
      <c r="EJ75" s="373">
        <f t="shared" ref="EJ75:EJ83" si="349">CM75/CP75</f>
        <v>0.86826212422728766</v>
      </c>
      <c r="EK75" s="373">
        <f t="shared" ref="EK75:EK83" si="350">CN75/CP75</f>
        <v>0.78891054651220394</v>
      </c>
      <c r="EM75" s="361">
        <v>29.11</v>
      </c>
      <c r="EN75" s="361">
        <v>25.67</v>
      </c>
      <c r="EO75" s="361">
        <v>22.83</v>
      </c>
      <c r="EP75" s="361">
        <v>20.93</v>
      </c>
      <c r="EQ75" s="361">
        <v>20.68</v>
      </c>
      <c r="ER75" s="361">
        <v>21.11</v>
      </c>
      <c r="ES75" s="244">
        <v>16.86</v>
      </c>
      <c r="EW75" s="375">
        <f t="shared" ref="EW75:GL75" si="351">SUM(EW63:EW70)</f>
        <v>-4.6156880000000022</v>
      </c>
      <c r="EX75" s="375">
        <f t="shared" si="351"/>
        <v>0.1921040000000005</v>
      </c>
      <c r="EY75" s="375">
        <f t="shared" si="351"/>
        <v>-3.1463520000000038</v>
      </c>
      <c r="EZ75" s="375">
        <f t="shared" si="351"/>
        <v>-6.225207999999995</v>
      </c>
      <c r="FA75" s="375">
        <f t="shared" si="351"/>
        <v>-7.0351600000000012</v>
      </c>
      <c r="FB75" s="375">
        <f t="shared" si="351"/>
        <v>8.7744800000000005</v>
      </c>
      <c r="FC75" s="375">
        <f t="shared" si="351"/>
        <v>-7.9697199999999988</v>
      </c>
      <c r="FD75" s="375">
        <f t="shared" si="351"/>
        <v>-1.4381839999999997</v>
      </c>
      <c r="FE75" s="375">
        <f t="shared" si="351"/>
        <v>4.433967999999993</v>
      </c>
      <c r="FF75" s="375">
        <f t="shared" si="351"/>
        <v>11.70796</v>
      </c>
      <c r="FG75" s="375">
        <f t="shared" si="351"/>
        <v>-11.105687999999997</v>
      </c>
      <c r="FH75" s="375">
        <f t="shared" si="351"/>
        <v>-3.9199599999999961</v>
      </c>
      <c r="FI75" s="375">
        <f t="shared" si="351"/>
        <v>4.7039519999999975</v>
      </c>
      <c r="FJ75" s="375">
        <f t="shared" si="351"/>
        <v>-5.5035200000000017</v>
      </c>
      <c r="FK75" s="375">
        <f t="shared" si="351"/>
        <v>5.1556560000000005</v>
      </c>
      <c r="FL75" s="375">
        <f t="shared" si="351"/>
        <v>0.58150399999999536</v>
      </c>
      <c r="FM75" s="375">
        <f t="shared" si="351"/>
        <v>0.17133600000000371</v>
      </c>
      <c r="FN75" s="375">
        <f t="shared" si="351"/>
        <v>7.4505199999999974</v>
      </c>
      <c r="FO75" s="375">
        <f t="shared" si="351"/>
        <v>-7.5076319999999939</v>
      </c>
      <c r="FP75" s="375">
        <f t="shared" si="351"/>
        <v>6.5678799999999953</v>
      </c>
      <c r="FQ75" s="375">
        <f t="shared" si="351"/>
        <v>-7.3414879999999911</v>
      </c>
      <c r="FR75" s="375">
        <f t="shared" si="351"/>
        <v>6.9313199999999959</v>
      </c>
      <c r="FS75" s="375">
        <f t="shared" si="351"/>
        <v>-206.296896</v>
      </c>
      <c r="FT75" s="375">
        <f t="shared" si="351"/>
        <v>200.03015199999999</v>
      </c>
      <c r="FU75" s="375">
        <f t="shared" si="351"/>
        <v>-200.03015199999999</v>
      </c>
      <c r="FV75" s="375">
        <f t="shared" si="351"/>
        <v>0</v>
      </c>
      <c r="FW75" s="375">
        <f t="shared" si="351"/>
        <v>203.82085899999998</v>
      </c>
      <c r="FX75" s="375">
        <f t="shared" si="351"/>
        <v>-4.5239209999999979</v>
      </c>
      <c r="FY75" s="375">
        <f t="shared" si="351"/>
        <v>-0.64770899999999898</v>
      </c>
      <c r="FZ75" s="375">
        <f t="shared" si="351"/>
        <v>-198.64922899999999</v>
      </c>
      <c r="GA75" s="375">
        <f t="shared" si="351"/>
        <v>199.67853400000001</v>
      </c>
      <c r="GB75" s="375">
        <f t="shared" si="351"/>
        <v>0.44184799999999669</v>
      </c>
      <c r="GC75" s="375">
        <f t="shared" si="351"/>
        <v>-4.0318630000000084</v>
      </c>
      <c r="GD75" s="375">
        <f t="shared" si="351"/>
        <v>-0.40167999999999537</v>
      </c>
      <c r="GE75" s="375">
        <f t="shared" si="351"/>
        <v>-4.8854329999999955</v>
      </c>
      <c r="GF75" s="375">
        <f t="shared" si="351"/>
        <v>27.801276999999995</v>
      </c>
      <c r="GG75" s="375">
        <f t="shared" si="351"/>
        <v>-6.3515650000000008</v>
      </c>
      <c r="GH75" s="375">
        <f t="shared" si="351"/>
        <v>-3.7205609999999929</v>
      </c>
      <c r="GI75" s="375">
        <f t="shared" si="351"/>
        <v>-2.4653110000000069</v>
      </c>
      <c r="GJ75" s="375">
        <f t="shared" si="351"/>
        <v>-0.87365399999999482</v>
      </c>
      <c r="GK75" s="375">
        <f t="shared" si="351"/>
        <v>-7.2854710000000047</v>
      </c>
      <c r="GL75" s="375">
        <f t="shared" si="351"/>
        <v>0.73808700000000016</v>
      </c>
    </row>
    <row r="76" spans="1:194">
      <c r="A76" s="361" t="s">
        <v>583</v>
      </c>
      <c r="C76" s="361">
        <v>22.6</v>
      </c>
      <c r="D76" s="361" t="s">
        <v>37</v>
      </c>
      <c r="E76" s="361">
        <v>19.52</v>
      </c>
      <c r="F76" s="361">
        <v>19.98</v>
      </c>
      <c r="G76" s="361">
        <v>16.440000000000001</v>
      </c>
      <c r="H76" s="361">
        <v>19.41</v>
      </c>
      <c r="I76" s="361">
        <v>16.25</v>
      </c>
      <c r="J76" s="361">
        <v>20.010000000000002</v>
      </c>
      <c r="K76" s="361">
        <v>19.84</v>
      </c>
      <c r="L76" s="361">
        <v>18</v>
      </c>
      <c r="M76" s="361">
        <v>16.399999999999999</v>
      </c>
      <c r="N76" s="361">
        <v>17.559999999999999</v>
      </c>
      <c r="O76" s="361">
        <v>18.600000000000001</v>
      </c>
      <c r="P76" s="361">
        <v>17.39</v>
      </c>
      <c r="Q76" s="361">
        <v>16.47</v>
      </c>
      <c r="R76" s="361">
        <v>18.89</v>
      </c>
      <c r="S76" s="361">
        <v>18.510000000000002</v>
      </c>
      <c r="T76" s="361">
        <v>16.440000000000001</v>
      </c>
      <c r="U76" s="361">
        <v>17.899999999999999</v>
      </c>
      <c r="V76" s="372">
        <v>17.399999999999999</v>
      </c>
      <c r="W76" s="361">
        <v>16.96</v>
      </c>
      <c r="X76" s="361">
        <v>18.96</v>
      </c>
      <c r="Y76" s="361">
        <v>18</v>
      </c>
      <c r="Z76" s="361">
        <v>18.649999999999999</v>
      </c>
      <c r="AA76" s="372"/>
      <c r="AB76" s="361">
        <v>19.920000000000002</v>
      </c>
      <c r="AC76" s="372"/>
      <c r="AD76" s="372"/>
      <c r="AE76" s="361">
        <v>22.04</v>
      </c>
      <c r="AF76" s="361">
        <v>20.77</v>
      </c>
      <c r="AG76" s="361">
        <v>21.28</v>
      </c>
      <c r="AH76" s="372"/>
      <c r="AI76" s="361">
        <v>21.74</v>
      </c>
      <c r="AJ76" s="361">
        <v>18.86</v>
      </c>
      <c r="AK76" s="378">
        <v>20.059999999999999</v>
      </c>
      <c r="AL76" s="374">
        <v>19.87</v>
      </c>
      <c r="AM76" s="379">
        <v>17.53</v>
      </c>
      <c r="AN76" s="379">
        <v>27.74</v>
      </c>
      <c r="AO76" s="379">
        <v>24.7</v>
      </c>
      <c r="AP76" s="379">
        <v>20.350000000000001</v>
      </c>
      <c r="AQ76" s="379">
        <v>19.86</v>
      </c>
      <c r="AR76" s="379">
        <v>22.37</v>
      </c>
      <c r="AS76" s="379">
        <v>21.33</v>
      </c>
      <c r="AT76" s="244">
        <v>18.82</v>
      </c>
      <c r="AU76" s="380"/>
      <c r="AW76" s="373">
        <f t="shared" si="302"/>
        <v>24.483920000000001</v>
      </c>
      <c r="AX76" s="361" t="s">
        <v>37</v>
      </c>
      <c r="AY76" s="373">
        <f t="shared" si="303"/>
        <v>22.884784</v>
      </c>
      <c r="AZ76" s="373">
        <f t="shared" si="303"/>
        <v>23.123615999999998</v>
      </c>
      <c r="BA76" s="373">
        <f t="shared" si="303"/>
        <v>21.285648000000002</v>
      </c>
      <c r="BB76" s="373">
        <f t="shared" si="303"/>
        <v>22.827672</v>
      </c>
      <c r="BC76" s="373">
        <f t="shared" si="303"/>
        <v>21.186999999999998</v>
      </c>
      <c r="BD76" s="373">
        <f t="shared" si="303"/>
        <v>23.139192000000001</v>
      </c>
      <c r="BE76" s="373">
        <f t="shared" si="303"/>
        <v>23.050927999999999</v>
      </c>
      <c r="BF76" s="373">
        <f t="shared" si="303"/>
        <v>22.095599999999997</v>
      </c>
      <c r="BG76" s="373">
        <f t="shared" si="303"/>
        <v>21.264879999999998</v>
      </c>
      <c r="BH76" s="373">
        <f t="shared" si="303"/>
        <v>21.867151999999997</v>
      </c>
      <c r="BI76" s="373">
        <f t="shared" si="303"/>
        <v>22.407119999999999</v>
      </c>
      <c r="BJ76" s="373">
        <f t="shared" si="303"/>
        <v>21.778888000000002</v>
      </c>
      <c r="BK76" s="373">
        <f t="shared" si="303"/>
        <v>21.301223999999998</v>
      </c>
      <c r="BL76" s="373">
        <f t="shared" si="303"/>
        <v>22.557687999999999</v>
      </c>
      <c r="BM76" s="373">
        <f t="shared" si="303"/>
        <v>22.360392000000001</v>
      </c>
      <c r="BN76" s="373">
        <f t="shared" si="303"/>
        <v>21.285648000000002</v>
      </c>
      <c r="BO76" s="373">
        <f t="shared" si="304"/>
        <v>22.043679999999998</v>
      </c>
      <c r="BP76" s="373">
        <f t="shared" si="304"/>
        <v>21.784079999999999</v>
      </c>
      <c r="BQ76" s="373">
        <f t="shared" si="304"/>
        <v>21.555632000000003</v>
      </c>
      <c r="BR76" s="373">
        <f t="shared" si="304"/>
        <v>22.594031999999999</v>
      </c>
      <c r="BS76" s="373">
        <f t="shared" si="304"/>
        <v>22.095599999999997</v>
      </c>
      <c r="BT76" s="373">
        <f t="shared" si="304"/>
        <v>22.433079999999997</v>
      </c>
      <c r="BU76" s="373"/>
      <c r="BV76" s="373">
        <f t="shared" si="305"/>
        <v>23.092464</v>
      </c>
      <c r="BW76" s="373"/>
      <c r="BX76" s="373"/>
      <c r="BY76" s="373">
        <f t="shared" si="306"/>
        <v>23.816284</v>
      </c>
      <c r="BZ76" s="373">
        <f t="shared" si="306"/>
        <v>23.178616999999999</v>
      </c>
      <c r="CA76" s="373">
        <f t="shared" si="306"/>
        <v>23.434688000000001</v>
      </c>
      <c r="CB76" s="373"/>
      <c r="CC76" s="373">
        <f t="shared" si="307"/>
        <v>23.665653999999996</v>
      </c>
      <c r="CD76" s="373">
        <f t="shared" si="307"/>
        <v>22.219605999999999</v>
      </c>
      <c r="CE76" s="373">
        <f t="shared" si="307"/>
        <v>22.822125999999997</v>
      </c>
      <c r="CF76" s="373">
        <f t="shared" si="307"/>
        <v>22.726727</v>
      </c>
      <c r="CG76" s="373">
        <f t="shared" si="307"/>
        <v>21.551813000000003</v>
      </c>
      <c r="CH76" s="373">
        <f t="shared" si="307"/>
        <v>26.678253999999999</v>
      </c>
      <c r="CI76" s="373">
        <f t="shared" si="307"/>
        <v>25.151869999999999</v>
      </c>
      <c r="CJ76" s="373">
        <f t="shared" si="307"/>
        <v>22.967735000000001</v>
      </c>
      <c r="CK76" s="373">
        <f t="shared" si="307"/>
        <v>22.721705999999998</v>
      </c>
      <c r="CL76" s="373">
        <f t="shared" si="307"/>
        <v>23.981977000000001</v>
      </c>
      <c r="CM76" s="373">
        <f t="shared" si="307"/>
        <v>23.459792999999998</v>
      </c>
      <c r="CN76" s="373">
        <f t="shared" si="307"/>
        <v>22.199522000000002</v>
      </c>
      <c r="CO76" s="373"/>
      <c r="CP76" s="373">
        <v>25.496912808071624</v>
      </c>
      <c r="CQ76" s="373">
        <f t="shared" si="309"/>
        <v>20.397530246457301</v>
      </c>
      <c r="CR76" s="373">
        <f t="shared" si="310"/>
        <v>1.1344114567016701</v>
      </c>
      <c r="CS76" s="373">
        <f t="shared" si="311"/>
        <v>0</v>
      </c>
      <c r="CT76" s="373">
        <f t="shared" si="312"/>
        <v>0.96026998187204304</v>
      </c>
      <c r="CU76" s="373"/>
      <c r="CV76" s="373">
        <f t="shared" si="313"/>
        <v>0.89755117304849963</v>
      </c>
      <c r="CW76" s="373">
        <f t="shared" si="314"/>
        <v>0.90691826787279495</v>
      </c>
      <c r="CX76" s="373">
        <f t="shared" si="315"/>
        <v>0.83483236422495621</v>
      </c>
      <c r="CY76" s="373">
        <f t="shared" si="316"/>
        <v>0.89531121559051585</v>
      </c>
      <c r="CZ76" s="373">
        <f t="shared" si="317"/>
        <v>0.8309633467975297</v>
      </c>
      <c r="DA76" s="373">
        <f t="shared" si="318"/>
        <v>0.9075291653613361</v>
      </c>
      <c r="DB76" s="373">
        <f t="shared" si="319"/>
        <v>0.90406741292627035</v>
      </c>
      <c r="DC76" s="373">
        <f t="shared" si="320"/>
        <v>0.86659903362908841</v>
      </c>
      <c r="DD76" s="382">
        <f t="shared" si="321"/>
        <v>0.83401783424023479</v>
      </c>
      <c r="DE76" s="373">
        <f t="shared" si="322"/>
        <v>0.85763920379715364</v>
      </c>
      <c r="DF76" s="373">
        <f t="shared" si="323"/>
        <v>0.87881698339990866</v>
      </c>
      <c r="DG76" s="373">
        <f t="shared" si="324"/>
        <v>0.85417745136208811</v>
      </c>
      <c r="DH76" s="373">
        <f t="shared" si="325"/>
        <v>0.83544326171349714</v>
      </c>
      <c r="DI76" s="373">
        <f t="shared" si="326"/>
        <v>0.88472232578913845</v>
      </c>
      <c r="DJ76" s="373">
        <f t="shared" si="327"/>
        <v>0.87698429093428576</v>
      </c>
      <c r="DK76" s="373">
        <f t="shared" si="328"/>
        <v>0.83483236422495621</v>
      </c>
      <c r="DL76" s="373">
        <f t="shared" si="329"/>
        <v>0.86456270866728513</v>
      </c>
      <c r="DM76" s="373">
        <f t="shared" si="330"/>
        <v>0.85438108385826839</v>
      </c>
      <c r="DN76" s="373">
        <f t="shared" si="331"/>
        <v>0.84542125402633372</v>
      </c>
      <c r="DO76" s="373">
        <f t="shared" si="332"/>
        <v>0.88614775326240069</v>
      </c>
      <c r="DP76" s="373">
        <f t="shared" si="333"/>
        <v>0.86659903362908841</v>
      </c>
      <c r="DQ76" s="373">
        <f t="shared" si="334"/>
        <v>0.87983514588081024</v>
      </c>
      <c r="DR76" s="373"/>
      <c r="DS76" s="373">
        <f t="shared" si="335"/>
        <v>0.90569647289571298</v>
      </c>
      <c r="DT76" s="373"/>
      <c r="DU76" s="373"/>
      <c r="DV76" s="373">
        <f t="shared" si="336"/>
        <v>0.93408500783123893</v>
      </c>
      <c r="DW76" s="373">
        <f t="shared" si="337"/>
        <v>0.90907543099344501</v>
      </c>
      <c r="DX76" s="373">
        <f t="shared" si="338"/>
        <v>0.91911864688893719</v>
      </c>
      <c r="DY76" s="373"/>
      <c r="DZ76" s="373">
        <f t="shared" si="339"/>
        <v>0.928177233775067</v>
      </c>
      <c r="EA76" s="373">
        <f t="shared" si="340"/>
        <v>0.87146260283581789</v>
      </c>
      <c r="EB76" s="373">
        <f t="shared" si="341"/>
        <v>0.89509369906050495</v>
      </c>
      <c r="EC76" s="373">
        <f t="shared" si="342"/>
        <v>0.89135210882492966</v>
      </c>
      <c r="ED76" s="373">
        <f t="shared" si="343"/>
        <v>0.84527147118678969</v>
      </c>
      <c r="EE76" s="373">
        <f t="shared" si="344"/>
        <v>1.0463327148985031</v>
      </c>
      <c r="EF76" s="373">
        <f t="shared" si="345"/>
        <v>0.98646727112929555</v>
      </c>
      <c r="EG76" s="373">
        <f t="shared" si="346"/>
        <v>0.90080454731480453</v>
      </c>
      <c r="EH76" s="373">
        <f t="shared" si="347"/>
        <v>0.89115518302305718</v>
      </c>
      <c r="EI76" s="373">
        <f t="shared" si="348"/>
        <v>0.94058355929302795</v>
      </c>
      <c r="EJ76" s="373">
        <f t="shared" si="349"/>
        <v>0.92010327589829899</v>
      </c>
      <c r="EK76" s="373">
        <f t="shared" si="350"/>
        <v>0.87067489962832845</v>
      </c>
      <c r="EM76" s="361">
        <v>27.74</v>
      </c>
      <c r="EN76" s="361">
        <v>24.7</v>
      </c>
      <c r="EO76" s="361">
        <v>20.350000000000001</v>
      </c>
      <c r="EP76" s="361">
        <v>19.86</v>
      </c>
      <c r="EQ76" s="361">
        <v>22.37</v>
      </c>
      <c r="ER76" s="361">
        <v>21.33</v>
      </c>
      <c r="ES76" s="244">
        <v>18.82</v>
      </c>
      <c r="EW76" s="375">
        <f t="shared" ref="EW76:GL76" si="352">SUM(EW63:EW73)</f>
        <v>-13.047181194320668</v>
      </c>
      <c r="EX76" s="375">
        <f t="shared" si="352"/>
        <v>0.55035199999999662</v>
      </c>
      <c r="EY76" s="375">
        <f t="shared" si="352"/>
        <v>-3.8940000000000055</v>
      </c>
      <c r="EZ76" s="375">
        <f t="shared" si="352"/>
        <v>-5.4671759999999914</v>
      </c>
      <c r="FA76" s="375">
        <f t="shared" si="352"/>
        <v>-8.966584000000001</v>
      </c>
      <c r="FB76" s="375">
        <f t="shared" si="352"/>
        <v>13.037111999999997</v>
      </c>
      <c r="FC76" s="375">
        <f t="shared" si="352"/>
        <v>-8.5252639999999964</v>
      </c>
      <c r="FD76" s="375">
        <f t="shared" si="352"/>
        <v>-2.2585200000000043</v>
      </c>
      <c r="FE76" s="375">
        <f t="shared" si="352"/>
        <v>4.6624159999999968</v>
      </c>
      <c r="FF76" s="375">
        <f t="shared" si="352"/>
        <v>14.937383999999998</v>
      </c>
      <c r="FG76" s="375">
        <f t="shared" si="352"/>
        <v>-9.8959519999999976</v>
      </c>
      <c r="FH76" s="375">
        <f t="shared" si="352"/>
        <v>-5.06219999999999</v>
      </c>
      <c r="FI76" s="375">
        <f t="shared" si="352"/>
        <v>4.4080079999999953</v>
      </c>
      <c r="FJ76" s="375">
        <f t="shared" si="352"/>
        <v>-5.6852400000000038</v>
      </c>
      <c r="FK76" s="375">
        <f t="shared" si="352"/>
        <v>6.0071440000000003</v>
      </c>
      <c r="FL76" s="375">
        <f t="shared" si="352"/>
        <v>-31.223136</v>
      </c>
      <c r="FM76" s="375">
        <f t="shared" si="352"/>
        <v>31.9604</v>
      </c>
      <c r="FN76" s="375">
        <f t="shared" si="352"/>
        <v>6.9053599999999982</v>
      </c>
      <c r="FO76" s="375">
        <f t="shared" si="352"/>
        <v>-7.1182319999999955</v>
      </c>
      <c r="FP76" s="375">
        <f t="shared" si="352"/>
        <v>6.2875119999999995</v>
      </c>
      <c r="FQ76" s="375">
        <f t="shared" si="352"/>
        <v>-7.367447999999996</v>
      </c>
      <c r="FR76" s="375">
        <f t="shared" si="352"/>
        <v>7.4453279999999964</v>
      </c>
      <c r="FS76" s="375">
        <f t="shared" si="352"/>
        <v>-269.07026400000001</v>
      </c>
      <c r="FT76" s="375">
        <f t="shared" si="352"/>
        <v>269.29871199999997</v>
      </c>
      <c r="FU76" s="375">
        <f t="shared" si="352"/>
        <v>-269.29871199999997</v>
      </c>
      <c r="FV76" s="375">
        <f t="shared" si="352"/>
        <v>0</v>
      </c>
      <c r="FW76" s="375">
        <f t="shared" si="352"/>
        <v>264.34233399999999</v>
      </c>
      <c r="FX76" s="375">
        <f t="shared" si="352"/>
        <v>-4.8553069999999963</v>
      </c>
      <c r="FY76" s="375">
        <f t="shared" si="352"/>
        <v>-1.2753340000000009</v>
      </c>
      <c r="FZ76" s="375">
        <f t="shared" si="352"/>
        <v>-258.21169299999997</v>
      </c>
      <c r="GA76" s="375">
        <f t="shared" si="352"/>
        <v>264.277061</v>
      </c>
      <c r="GB76" s="375">
        <f t="shared" si="352"/>
        <v>-4.1774720000000016</v>
      </c>
      <c r="GC76" s="375">
        <f t="shared" si="352"/>
        <v>-5.0310420000000065</v>
      </c>
      <c r="GD76" s="375">
        <f t="shared" si="352"/>
        <v>-0.91884299999999541</v>
      </c>
      <c r="GE76" s="375">
        <f t="shared" si="352"/>
        <v>-6.0051159999999975</v>
      </c>
      <c r="GF76" s="375">
        <f t="shared" si="352"/>
        <v>29.101715999999996</v>
      </c>
      <c r="GG76" s="375">
        <f t="shared" si="352"/>
        <v>-10.569205</v>
      </c>
      <c r="GH76" s="375">
        <f t="shared" si="352"/>
        <v>-8.2495029999999936</v>
      </c>
      <c r="GI76" s="375">
        <f t="shared" si="352"/>
        <v>-0.37155400000000682</v>
      </c>
      <c r="GJ76" s="375">
        <f t="shared" si="352"/>
        <v>-4.7498659999999973</v>
      </c>
      <c r="GK76" s="375">
        <f t="shared" si="352"/>
        <v>-7.9030540000000045</v>
      </c>
      <c r="GL76" s="375">
        <f t="shared" si="352"/>
        <v>-0.31130199999999775</v>
      </c>
    </row>
    <row r="77" spans="1:194">
      <c r="A77" s="361" t="s">
        <v>117</v>
      </c>
      <c r="C77" s="361">
        <v>25.77</v>
      </c>
      <c r="D77" s="361" t="s">
        <v>38</v>
      </c>
      <c r="E77" s="361">
        <v>24.59</v>
      </c>
      <c r="F77" s="361">
        <v>25.12</v>
      </c>
      <c r="G77" s="361">
        <v>20.77</v>
      </c>
      <c r="H77" s="361">
        <v>24.92</v>
      </c>
      <c r="I77" s="361">
        <v>21.43</v>
      </c>
      <c r="J77" s="361">
        <v>25.25</v>
      </c>
      <c r="K77" s="361">
        <v>24.92</v>
      </c>
      <c r="L77" s="361">
        <v>25.28</v>
      </c>
      <c r="M77" s="361">
        <v>24.23</v>
      </c>
      <c r="N77" s="361">
        <v>23.15</v>
      </c>
      <c r="O77" s="361">
        <v>23.22</v>
      </c>
      <c r="P77" s="361">
        <v>20.6</v>
      </c>
      <c r="Q77" s="361">
        <v>19.84</v>
      </c>
      <c r="R77" s="361">
        <v>24.26</v>
      </c>
      <c r="S77" s="361">
        <v>23.38</v>
      </c>
      <c r="T77" s="361">
        <v>18.12</v>
      </c>
      <c r="U77" s="361">
        <v>20.65</v>
      </c>
      <c r="V77" s="372">
        <v>22.35</v>
      </c>
      <c r="W77" s="361">
        <v>19.48</v>
      </c>
      <c r="X77" s="361">
        <v>23.75</v>
      </c>
      <c r="Y77" s="361">
        <v>20.7</v>
      </c>
      <c r="Z77" s="361">
        <v>24.41</v>
      </c>
      <c r="AA77" s="372"/>
      <c r="AB77" s="361">
        <v>25.76</v>
      </c>
      <c r="AC77" s="372"/>
      <c r="AD77" s="372"/>
      <c r="AE77" s="361">
        <v>22.23</v>
      </c>
      <c r="AF77" s="361">
        <v>22.85</v>
      </c>
      <c r="AG77" s="361">
        <v>22.18</v>
      </c>
      <c r="AH77" s="372"/>
      <c r="AI77" s="361">
        <v>22.76</v>
      </c>
      <c r="AJ77" s="361">
        <v>22.23</v>
      </c>
      <c r="AK77" s="378">
        <v>23.88</v>
      </c>
      <c r="AL77" s="374">
        <v>24.08</v>
      </c>
      <c r="AM77" s="379">
        <v>21.45</v>
      </c>
      <c r="AN77" s="379">
        <v>29.49</v>
      </c>
      <c r="AO77" s="379">
        <v>25.95</v>
      </c>
      <c r="AP77" s="379">
        <v>24.52</v>
      </c>
      <c r="AQ77" s="379">
        <v>25.1</v>
      </c>
      <c r="AR77" s="379">
        <v>27.16</v>
      </c>
      <c r="AS77" s="379">
        <v>26.24</v>
      </c>
      <c r="AT77" s="244">
        <v>23.15</v>
      </c>
      <c r="AU77" s="380"/>
      <c r="AW77" s="373">
        <f t="shared" si="302"/>
        <v>26.129784000000001</v>
      </c>
      <c r="AX77" s="361" t="s">
        <v>38</v>
      </c>
      <c r="AY77" s="373">
        <f t="shared" si="303"/>
        <v>25.517128</v>
      </c>
      <c r="AZ77" s="373">
        <f t="shared" si="303"/>
        <v>25.792304000000001</v>
      </c>
      <c r="BA77" s="373">
        <f t="shared" si="303"/>
        <v>23.533783999999997</v>
      </c>
      <c r="BB77" s="373">
        <f t="shared" si="303"/>
        <v>25.688464000000003</v>
      </c>
      <c r="BC77" s="373">
        <f t="shared" si="303"/>
        <v>23.876455999999997</v>
      </c>
      <c r="BD77" s="373">
        <f t="shared" si="303"/>
        <v>25.8598</v>
      </c>
      <c r="BE77" s="373">
        <f t="shared" si="303"/>
        <v>25.688464000000003</v>
      </c>
      <c r="BF77" s="373">
        <f t="shared" si="303"/>
        <v>25.875376000000003</v>
      </c>
      <c r="BG77" s="373">
        <f t="shared" si="303"/>
        <v>25.330216</v>
      </c>
      <c r="BH77" s="373">
        <f t="shared" si="303"/>
        <v>24.769480000000001</v>
      </c>
      <c r="BI77" s="373">
        <f t="shared" si="303"/>
        <v>24.805824000000001</v>
      </c>
      <c r="BJ77" s="373">
        <f t="shared" si="303"/>
        <v>23.445520000000002</v>
      </c>
      <c r="BK77" s="373">
        <f t="shared" si="303"/>
        <v>23.050927999999999</v>
      </c>
      <c r="BL77" s="373">
        <f t="shared" si="303"/>
        <v>25.345792000000003</v>
      </c>
      <c r="BM77" s="373">
        <f t="shared" si="303"/>
        <v>24.888895999999999</v>
      </c>
      <c r="BN77" s="373">
        <f t="shared" si="303"/>
        <v>22.157904000000002</v>
      </c>
      <c r="BO77" s="373">
        <f t="shared" si="304"/>
        <v>23.47148</v>
      </c>
      <c r="BP77" s="373">
        <f t="shared" si="304"/>
        <v>24.354120000000002</v>
      </c>
      <c r="BQ77" s="373">
        <f t="shared" si="304"/>
        <v>22.864015999999999</v>
      </c>
      <c r="BR77" s="373">
        <f t="shared" si="304"/>
        <v>25.081</v>
      </c>
      <c r="BS77" s="373">
        <f t="shared" si="304"/>
        <v>23.497439999999997</v>
      </c>
      <c r="BT77" s="373">
        <f t="shared" si="304"/>
        <v>25.423672</v>
      </c>
      <c r="BU77" s="373"/>
      <c r="BV77" s="373">
        <f t="shared" si="305"/>
        <v>26.124592</v>
      </c>
      <c r="BW77" s="373"/>
      <c r="BX77" s="373"/>
      <c r="BY77" s="373">
        <f t="shared" si="306"/>
        <v>23.911683</v>
      </c>
      <c r="BZ77" s="373">
        <f t="shared" si="306"/>
        <v>24.222985000000001</v>
      </c>
      <c r="CA77" s="373">
        <f t="shared" si="306"/>
        <v>23.886578</v>
      </c>
      <c r="CB77" s="373"/>
      <c r="CC77" s="373">
        <f t="shared" si="307"/>
        <v>24.177796000000001</v>
      </c>
      <c r="CD77" s="373">
        <f t="shared" si="307"/>
        <v>23.911683</v>
      </c>
      <c r="CE77" s="373">
        <f t="shared" si="307"/>
        <v>24.740147999999998</v>
      </c>
      <c r="CF77" s="373">
        <f t="shared" si="307"/>
        <v>24.840567999999998</v>
      </c>
      <c r="CG77" s="373">
        <f t="shared" si="307"/>
        <v>23.520045</v>
      </c>
      <c r="CH77" s="373">
        <f t="shared" si="307"/>
        <v>27.556928999999997</v>
      </c>
      <c r="CI77" s="373">
        <f t="shared" si="307"/>
        <v>25.779494999999997</v>
      </c>
      <c r="CJ77" s="373">
        <f t="shared" si="307"/>
        <v>25.061492000000001</v>
      </c>
      <c r="CK77" s="373">
        <f t="shared" si="307"/>
        <v>25.352710000000002</v>
      </c>
      <c r="CL77" s="373">
        <f t="shared" si="307"/>
        <v>26.387036000000002</v>
      </c>
      <c r="CM77" s="373">
        <f t="shared" si="307"/>
        <v>25.925103999999997</v>
      </c>
      <c r="CN77" s="373">
        <f t="shared" si="307"/>
        <v>24.373615000000001</v>
      </c>
      <c r="CO77" s="373"/>
      <c r="CP77" s="373">
        <v>28.41522335196932</v>
      </c>
      <c r="CQ77" s="373">
        <f t="shared" si="309"/>
        <v>22.732178681575459</v>
      </c>
      <c r="CR77" s="373">
        <f t="shared" si="310"/>
        <v>1.137585638501051</v>
      </c>
      <c r="CS77" s="373">
        <f t="shared" si="311"/>
        <v>0</v>
      </c>
      <c r="CT77" s="373">
        <f t="shared" si="312"/>
        <v>0.91956989661279831</v>
      </c>
      <c r="CU77" s="373"/>
      <c r="CV77" s="373">
        <f t="shared" si="313"/>
        <v>0.89800905957797206</v>
      </c>
      <c r="CW77" s="373">
        <f t="shared" si="314"/>
        <v>0.90769316434785163</v>
      </c>
      <c r="CX77" s="373">
        <f t="shared" si="315"/>
        <v>0.82821041765167003</v>
      </c>
      <c r="CY77" s="373">
        <f t="shared" si="316"/>
        <v>0.90403878518940661</v>
      </c>
      <c r="CZ77" s="373">
        <f t="shared" si="317"/>
        <v>0.84026986887453892</v>
      </c>
      <c r="DA77" s="373">
        <f t="shared" si="318"/>
        <v>0.91006851080084095</v>
      </c>
      <c r="DB77" s="373">
        <f t="shared" si="319"/>
        <v>0.90403878518940661</v>
      </c>
      <c r="DC77" s="373">
        <f t="shared" si="320"/>
        <v>0.9106166676746078</v>
      </c>
      <c r="DD77" s="382">
        <f t="shared" si="321"/>
        <v>0.89143117709277087</v>
      </c>
      <c r="DE77" s="373">
        <f t="shared" si="322"/>
        <v>0.87169752963716718</v>
      </c>
      <c r="DF77" s="373">
        <f t="shared" si="323"/>
        <v>0.872976562342623</v>
      </c>
      <c r="DG77" s="373">
        <f t="shared" si="324"/>
        <v>0.82510419536699176</v>
      </c>
      <c r="DH77" s="373">
        <f t="shared" si="325"/>
        <v>0.81121755456490019</v>
      </c>
      <c r="DI77" s="373">
        <f t="shared" si="326"/>
        <v>0.89197933396653772</v>
      </c>
      <c r="DJ77" s="373">
        <f t="shared" si="327"/>
        <v>0.87590006566937895</v>
      </c>
      <c r="DK77" s="373">
        <f t="shared" si="328"/>
        <v>0.77978989380227226</v>
      </c>
      <c r="DL77" s="373">
        <f t="shared" si="329"/>
        <v>0.82601779015660304</v>
      </c>
      <c r="DM77" s="373">
        <f t="shared" si="330"/>
        <v>0.85708001300338665</v>
      </c>
      <c r="DN77" s="373">
        <f t="shared" si="331"/>
        <v>0.804639672079699</v>
      </c>
      <c r="DO77" s="373">
        <f t="shared" si="332"/>
        <v>0.88266066711250246</v>
      </c>
      <c r="DP77" s="373">
        <f t="shared" si="333"/>
        <v>0.82693138494621421</v>
      </c>
      <c r="DQ77" s="373">
        <f t="shared" si="334"/>
        <v>0.89472011833537146</v>
      </c>
      <c r="DR77" s="373"/>
      <c r="DS77" s="373">
        <f t="shared" si="335"/>
        <v>0.91938717765487599</v>
      </c>
      <c r="DT77" s="373"/>
      <c r="DU77" s="373"/>
      <c r="DV77" s="373">
        <f t="shared" si="336"/>
        <v>0.8415095916655112</v>
      </c>
      <c r="DW77" s="373">
        <f t="shared" si="337"/>
        <v>0.85246505719692767</v>
      </c>
      <c r="DX77" s="373">
        <f t="shared" si="338"/>
        <v>0.84062608638071956</v>
      </c>
      <c r="DY77" s="373"/>
      <c r="DZ77" s="373">
        <f t="shared" si="339"/>
        <v>0.85087474768430271</v>
      </c>
      <c r="EA77" s="373">
        <f t="shared" si="340"/>
        <v>0.8415095916655112</v>
      </c>
      <c r="EB77" s="373">
        <f t="shared" si="341"/>
        <v>0.87066526606363548</v>
      </c>
      <c r="EC77" s="373">
        <f t="shared" si="342"/>
        <v>0.87419928720280216</v>
      </c>
      <c r="ED77" s="373">
        <f t="shared" si="343"/>
        <v>0.82772690922276138</v>
      </c>
      <c r="EE77" s="373">
        <f t="shared" si="344"/>
        <v>0.96979455901725864</v>
      </c>
      <c r="EF77" s="373">
        <f t="shared" si="345"/>
        <v>0.90724238485400976</v>
      </c>
      <c r="EG77" s="373">
        <f t="shared" si="346"/>
        <v>0.88197413370896882</v>
      </c>
      <c r="EH77" s="373">
        <f t="shared" si="347"/>
        <v>0.89222279501255197</v>
      </c>
      <c r="EI77" s="373">
        <f t="shared" si="348"/>
        <v>0.92862321274596793</v>
      </c>
      <c r="EJ77" s="373">
        <f t="shared" si="349"/>
        <v>0.9123667155058014</v>
      </c>
      <c r="EK77" s="373">
        <f t="shared" si="350"/>
        <v>0.85776608890567752</v>
      </c>
      <c r="EM77" s="361">
        <v>29.49</v>
      </c>
      <c r="EN77" s="361">
        <v>25.95</v>
      </c>
      <c r="EO77" s="361">
        <v>24.52</v>
      </c>
      <c r="EP77" s="361">
        <v>25.1</v>
      </c>
      <c r="EQ77" s="361">
        <v>27.16</v>
      </c>
      <c r="ER77" s="361">
        <v>26.24</v>
      </c>
      <c r="ES77" s="244">
        <v>23.15</v>
      </c>
      <c r="EW77" s="377">
        <f t="shared" ref="EW77:GE77" si="353">EW76/EW3</f>
        <v>-2.0942505929888711</v>
      </c>
      <c r="EX77" s="377">
        <f t="shared" si="353"/>
        <v>0.11938221258134415</v>
      </c>
      <c r="EY77" s="377">
        <f t="shared" si="353"/>
        <v>-0.80621118012422477</v>
      </c>
      <c r="EZ77" s="377">
        <f t="shared" si="353"/>
        <v>-0.96764176991150286</v>
      </c>
      <c r="FA77" s="377">
        <f t="shared" si="353"/>
        <v>-1.4845337748344372</v>
      </c>
      <c r="FB77" s="377">
        <f t="shared" si="353"/>
        <v>2.119855609756097</v>
      </c>
      <c r="FC77" s="377">
        <f t="shared" si="353"/>
        <v>-1.4280174204355103</v>
      </c>
      <c r="FD77" s="377">
        <f t="shared" si="353"/>
        <v>-0.37024918032786958</v>
      </c>
      <c r="FE77" s="377">
        <f t="shared" si="353"/>
        <v>0.86181441774491618</v>
      </c>
      <c r="FF77" s="377">
        <f t="shared" si="353"/>
        <v>2.6578975088967969</v>
      </c>
      <c r="FG77" s="377">
        <f t="shared" si="353"/>
        <v>-1.5510896551724134</v>
      </c>
      <c r="FH77" s="377">
        <f t="shared" si="353"/>
        <v>-0.75442622950819527</v>
      </c>
      <c r="FI77" s="377">
        <f t="shared" si="353"/>
        <v>0.72500131578947291</v>
      </c>
      <c r="FJ77" s="377">
        <f t="shared" si="353"/>
        <v>-1.0116085409252675</v>
      </c>
      <c r="FK77" s="377">
        <f t="shared" si="353"/>
        <v>1.0062217755443887</v>
      </c>
      <c r="FL77" s="377">
        <f t="shared" si="353"/>
        <v>-5.5360170212765958</v>
      </c>
      <c r="FM77" s="377">
        <f t="shared" si="353"/>
        <v>6.0531060606060603</v>
      </c>
      <c r="FN77" s="377">
        <f t="shared" si="353"/>
        <v>1.2353059033989264</v>
      </c>
      <c r="FO77" s="377">
        <f t="shared" si="353"/>
        <v>-1.2895347826086949</v>
      </c>
      <c r="FP77" s="377">
        <f t="shared" si="353"/>
        <v>1.2022011472275334</v>
      </c>
      <c r="FQ77" s="377">
        <f t="shared" si="353"/>
        <v>-1.2466071065989841</v>
      </c>
      <c r="FR77" s="377">
        <f t="shared" si="353"/>
        <v>1.1836769475357705</v>
      </c>
      <c r="FS77" s="377">
        <f t="shared" si="353"/>
        <v>-47.20530947368421</v>
      </c>
      <c r="FT77" s="377">
        <f t="shared" si="353"/>
        <v>53.432284126984122</v>
      </c>
      <c r="FU77" s="377">
        <f t="shared" si="353"/>
        <v>-53.859742399999995</v>
      </c>
      <c r="FV77" s="377">
        <f t="shared" si="353"/>
        <v>0</v>
      </c>
      <c r="FW77" s="377">
        <f t="shared" si="353"/>
        <v>49.043104638218928</v>
      </c>
      <c r="FX77" s="377">
        <f t="shared" si="353"/>
        <v>-0.99087897959183591</v>
      </c>
      <c r="FY77" s="377">
        <f t="shared" si="353"/>
        <v>-0.27545010799136088</v>
      </c>
      <c r="FZ77" s="377">
        <f t="shared" si="353"/>
        <v>-54.82201549893842</v>
      </c>
      <c r="GA77" s="377">
        <f t="shared" si="353"/>
        <v>55.172664091858039</v>
      </c>
      <c r="GB77" s="377">
        <f t="shared" si="353"/>
        <v>-0.99227363420427594</v>
      </c>
      <c r="GC77" s="377">
        <f t="shared" si="353"/>
        <v>-1.3859619834710761</v>
      </c>
      <c r="GD77" s="377">
        <f t="shared" si="353"/>
        <v>-0.2503659400544947</v>
      </c>
      <c r="GE77" s="377">
        <f t="shared" si="353"/>
        <v>-1.584463324538258</v>
      </c>
      <c r="GF77" s="377">
        <f>GF76/GF3/6</f>
        <v>1.0319757446808508</v>
      </c>
      <c r="GG77" s="377">
        <f>GG76/GG3</f>
        <v>-2.5529480676328506</v>
      </c>
      <c r="GH77" s="377">
        <f>GH76/GH3</f>
        <v>-1.8012015283842779</v>
      </c>
      <c r="GI77" s="377">
        <f>GI76/GI3</f>
        <v>-7.0772190476191779E-2</v>
      </c>
      <c r="GJ77" s="377">
        <f>GJ76/GJ3/3</f>
        <v>-0.31290289855072445</v>
      </c>
      <c r="GK77" s="377">
        <f>GK76/GK3</f>
        <v>-1.6815008510638307</v>
      </c>
      <c r="GL77" s="377">
        <f>GL76/GL3/2</f>
        <v>-3.5947113163972026E-2</v>
      </c>
    </row>
    <row r="78" spans="1:194">
      <c r="A78" s="361" t="s">
        <v>118</v>
      </c>
      <c r="C78" s="361">
        <v>23.6</v>
      </c>
      <c r="D78" s="361" t="s">
        <v>39</v>
      </c>
      <c r="E78" s="361">
        <v>27.29</v>
      </c>
      <c r="F78" s="361">
        <v>27.45</v>
      </c>
      <c r="G78" s="361">
        <v>25.36</v>
      </c>
      <c r="H78" s="361">
        <v>25.93</v>
      </c>
      <c r="I78" s="361">
        <v>24.83</v>
      </c>
      <c r="J78" s="361">
        <v>25.98</v>
      </c>
      <c r="K78" s="361">
        <v>25.92</v>
      </c>
      <c r="L78" s="361">
        <v>25.75</v>
      </c>
      <c r="M78" s="361">
        <v>26.3</v>
      </c>
      <c r="N78" s="361">
        <v>27.31</v>
      </c>
      <c r="O78" s="361">
        <v>26.02</v>
      </c>
      <c r="P78" s="361">
        <v>25.63</v>
      </c>
      <c r="Q78" s="361">
        <v>24.53</v>
      </c>
      <c r="R78" s="361">
        <v>25.87</v>
      </c>
      <c r="S78" s="361">
        <v>26.94</v>
      </c>
      <c r="T78" s="361">
        <v>24.44</v>
      </c>
      <c r="U78" s="361">
        <v>26.12</v>
      </c>
      <c r="V78" s="372">
        <v>25.28</v>
      </c>
      <c r="W78" s="361">
        <v>23.86</v>
      </c>
      <c r="X78" s="361">
        <v>27.58</v>
      </c>
      <c r="Y78" s="361">
        <v>26.94</v>
      </c>
      <c r="Z78" s="361">
        <v>28.02</v>
      </c>
      <c r="AA78" s="372"/>
      <c r="AB78" s="361">
        <v>27.34</v>
      </c>
      <c r="AC78" s="372"/>
      <c r="AD78" s="372"/>
      <c r="AE78" s="361">
        <v>26.82</v>
      </c>
      <c r="AF78" s="361">
        <v>25.42</v>
      </c>
      <c r="AG78" s="361">
        <v>24.94</v>
      </c>
      <c r="AH78" s="372"/>
      <c r="AI78" s="361">
        <v>29.04</v>
      </c>
      <c r="AJ78" s="361">
        <v>26.01</v>
      </c>
      <c r="AK78" s="378">
        <v>25.85</v>
      </c>
      <c r="AL78" s="374">
        <v>27.96</v>
      </c>
      <c r="AM78" s="379">
        <v>24.47</v>
      </c>
      <c r="AN78" s="379">
        <v>31.06</v>
      </c>
      <c r="AO78" s="379">
        <v>28.33</v>
      </c>
      <c r="AP78" s="379">
        <v>26.84</v>
      </c>
      <c r="AQ78" s="379">
        <v>27.19</v>
      </c>
      <c r="AR78" s="379">
        <v>27.29</v>
      </c>
      <c r="AS78" s="379">
        <v>27.15</v>
      </c>
      <c r="AT78" s="244">
        <v>26.25</v>
      </c>
      <c r="AU78" s="380"/>
      <c r="AW78" s="373">
        <f t="shared" si="302"/>
        <v>25.003120000000003</v>
      </c>
      <c r="AX78" s="361" t="s">
        <v>39</v>
      </c>
      <c r="AY78" s="373">
        <f t="shared" si="303"/>
        <v>26.918968</v>
      </c>
      <c r="AZ78" s="373">
        <f t="shared" si="303"/>
        <v>27.002040000000001</v>
      </c>
      <c r="BA78" s="373">
        <f t="shared" si="303"/>
        <v>25.916912</v>
      </c>
      <c r="BB78" s="373">
        <f t="shared" si="303"/>
        <v>26.212856000000002</v>
      </c>
      <c r="BC78" s="373">
        <f t="shared" si="303"/>
        <v>25.641736000000002</v>
      </c>
      <c r="BD78" s="373">
        <f t="shared" si="303"/>
        <v>26.238816</v>
      </c>
      <c r="BE78" s="373">
        <f t="shared" si="303"/>
        <v>26.207664000000001</v>
      </c>
      <c r="BF78" s="373">
        <f t="shared" si="303"/>
        <v>26.119399999999999</v>
      </c>
      <c r="BG78" s="373">
        <f t="shared" si="303"/>
        <v>26.404960000000003</v>
      </c>
      <c r="BH78" s="373">
        <f t="shared" si="303"/>
        <v>26.929352000000002</v>
      </c>
      <c r="BI78" s="373">
        <f t="shared" si="303"/>
        <v>26.259584</v>
      </c>
      <c r="BJ78" s="373">
        <f t="shared" si="303"/>
        <v>26.057096000000001</v>
      </c>
      <c r="BK78" s="373">
        <f t="shared" si="303"/>
        <v>25.485976000000001</v>
      </c>
      <c r="BL78" s="373">
        <f t="shared" si="303"/>
        <v>26.181704</v>
      </c>
      <c r="BM78" s="373">
        <f t="shared" si="303"/>
        <v>26.737248000000001</v>
      </c>
      <c r="BN78" s="373">
        <f t="shared" si="303"/>
        <v>25.439247999999999</v>
      </c>
      <c r="BO78" s="373">
        <f t="shared" si="304"/>
        <v>26.311503999999999</v>
      </c>
      <c r="BP78" s="373">
        <f t="shared" si="304"/>
        <v>25.875376000000003</v>
      </c>
      <c r="BQ78" s="373">
        <f t="shared" si="304"/>
        <v>25.138112</v>
      </c>
      <c r="BR78" s="373">
        <f t="shared" si="304"/>
        <v>27.069535999999999</v>
      </c>
      <c r="BS78" s="373">
        <f t="shared" si="304"/>
        <v>26.737248000000001</v>
      </c>
      <c r="BT78" s="373">
        <f t="shared" si="304"/>
        <v>27.297984</v>
      </c>
      <c r="BU78" s="373"/>
      <c r="BV78" s="373">
        <f t="shared" si="305"/>
        <v>26.944927999999997</v>
      </c>
      <c r="BW78" s="373"/>
      <c r="BX78" s="373"/>
      <c r="BY78" s="373">
        <f t="shared" si="306"/>
        <v>26.216321999999998</v>
      </c>
      <c r="BZ78" s="373">
        <f t="shared" si="306"/>
        <v>25.513382</v>
      </c>
      <c r="CA78" s="373">
        <f t="shared" si="306"/>
        <v>25.272373999999999</v>
      </c>
      <c r="CB78" s="373"/>
      <c r="CC78" s="373">
        <f t="shared" si="307"/>
        <v>27.330984000000001</v>
      </c>
      <c r="CD78" s="373">
        <f t="shared" si="307"/>
        <v>25.809621</v>
      </c>
      <c r="CE78" s="373">
        <f t="shared" si="307"/>
        <v>25.729285000000001</v>
      </c>
      <c r="CF78" s="373">
        <f t="shared" si="307"/>
        <v>26.788716000000001</v>
      </c>
      <c r="CG78" s="373">
        <f t="shared" si="307"/>
        <v>25.036386999999998</v>
      </c>
      <c r="CH78" s="373">
        <f t="shared" si="307"/>
        <v>28.345225999999997</v>
      </c>
      <c r="CI78" s="373">
        <f t="shared" si="307"/>
        <v>26.974492999999999</v>
      </c>
      <c r="CJ78" s="373">
        <f t="shared" si="307"/>
        <v>26.226364</v>
      </c>
      <c r="CK78" s="373">
        <f t="shared" si="307"/>
        <v>26.402099</v>
      </c>
      <c r="CL78" s="373">
        <f t="shared" si="307"/>
        <v>26.452309</v>
      </c>
      <c r="CM78" s="373">
        <f t="shared" si="307"/>
        <v>26.382014999999999</v>
      </c>
      <c r="CN78" s="373">
        <f t="shared" si="307"/>
        <v>25.930125</v>
      </c>
      <c r="CO78" s="373"/>
      <c r="CP78" s="373">
        <v>28.890451425292252</v>
      </c>
      <c r="CQ78" s="373">
        <f t="shared" si="309"/>
        <v>23.112361140233801</v>
      </c>
      <c r="CR78" s="373">
        <f t="shared" si="310"/>
        <v>1.1352719802531854</v>
      </c>
      <c r="CS78" s="373">
        <f t="shared" si="311"/>
        <v>0</v>
      </c>
      <c r="CT78" s="373">
        <f t="shared" si="312"/>
        <v>0.86544580532621684</v>
      </c>
      <c r="CU78" s="373"/>
      <c r="CV78" s="373">
        <f t="shared" si="313"/>
        <v>0.93176003392019313</v>
      </c>
      <c r="CW78" s="373">
        <f t="shared" si="314"/>
        <v>0.93463544762616502</v>
      </c>
      <c r="CX78" s="373">
        <f t="shared" si="315"/>
        <v>0.89707535609190736</v>
      </c>
      <c r="CY78" s="373">
        <f t="shared" si="316"/>
        <v>0.90731901741943222</v>
      </c>
      <c r="CZ78" s="373">
        <f t="shared" si="317"/>
        <v>0.88755054819087564</v>
      </c>
      <c r="DA78" s="373">
        <f t="shared" si="318"/>
        <v>0.90821758420254839</v>
      </c>
      <c r="DB78" s="373">
        <f t="shared" si="319"/>
        <v>0.90713930406280896</v>
      </c>
      <c r="DC78" s="373">
        <f t="shared" si="320"/>
        <v>0.90408417700021382</v>
      </c>
      <c r="DD78" s="382">
        <f t="shared" si="321"/>
        <v>0.91396841161449227</v>
      </c>
      <c r="DE78" s="373">
        <f t="shared" si="322"/>
        <v>0.93211946063343964</v>
      </c>
      <c r="DF78" s="373">
        <f t="shared" si="323"/>
        <v>0.90893643762904142</v>
      </c>
      <c r="DG78" s="373">
        <f t="shared" si="324"/>
        <v>0.90192761672073496</v>
      </c>
      <c r="DH78" s="373">
        <f t="shared" si="325"/>
        <v>0.88215914749217827</v>
      </c>
      <c r="DI78" s="373">
        <f t="shared" si="326"/>
        <v>0.90624073727969268</v>
      </c>
      <c r="DJ78" s="373">
        <f t="shared" si="327"/>
        <v>0.9254700664383797</v>
      </c>
      <c r="DK78" s="373">
        <f t="shared" si="328"/>
        <v>0.88054172728256908</v>
      </c>
      <c r="DL78" s="373">
        <f t="shared" si="329"/>
        <v>0.91073357119527376</v>
      </c>
      <c r="DM78" s="373">
        <f t="shared" si="330"/>
        <v>0.89563764923892153</v>
      </c>
      <c r="DN78" s="373">
        <f t="shared" si="331"/>
        <v>0.87011835259842107</v>
      </c>
      <c r="DO78" s="373">
        <f t="shared" si="332"/>
        <v>0.93697172126226713</v>
      </c>
      <c r="DP78" s="373">
        <f t="shared" si="333"/>
        <v>0.9254700664383797</v>
      </c>
      <c r="DQ78" s="373">
        <f t="shared" si="334"/>
        <v>0.94487910895368976</v>
      </c>
      <c r="DR78" s="373"/>
      <c r="DS78" s="373">
        <f t="shared" si="335"/>
        <v>0.93265860070330919</v>
      </c>
      <c r="DT78" s="373"/>
      <c r="DU78" s="373"/>
      <c r="DV78" s="373">
        <f t="shared" si="336"/>
        <v>0.90743898785357235</v>
      </c>
      <c r="DW78" s="373">
        <f t="shared" si="337"/>
        <v>0.88310776541429237</v>
      </c>
      <c r="DX78" s="373">
        <f t="shared" si="338"/>
        <v>0.87476563200653923</v>
      </c>
      <c r="DY78" s="373"/>
      <c r="DZ78" s="373">
        <f t="shared" si="339"/>
        <v>0.94602135486443073</v>
      </c>
      <c r="EA78" s="373">
        <f t="shared" si="340"/>
        <v>0.89336163772798904</v>
      </c>
      <c r="EB78" s="373">
        <f t="shared" si="341"/>
        <v>0.89058092659207133</v>
      </c>
      <c r="EC78" s="373">
        <f t="shared" si="342"/>
        <v>0.92725155469698617</v>
      </c>
      <c r="ED78" s="373">
        <f t="shared" si="343"/>
        <v>0.86659729304478095</v>
      </c>
      <c r="EE78" s="373">
        <f t="shared" si="344"/>
        <v>0.98112783295539174</v>
      </c>
      <c r="EF78" s="373">
        <f t="shared" si="345"/>
        <v>0.93368194919879588</v>
      </c>
      <c r="EG78" s="373">
        <f t="shared" si="346"/>
        <v>0.90778657674556218</v>
      </c>
      <c r="EH78" s="373">
        <f t="shared" si="347"/>
        <v>0.91386938235538218</v>
      </c>
      <c r="EI78" s="373">
        <f t="shared" si="348"/>
        <v>0.91560732681533075</v>
      </c>
      <c r="EJ78" s="373">
        <f t="shared" si="349"/>
        <v>0.91317420457140264</v>
      </c>
      <c r="EK78" s="373">
        <f>CN78/CP78</f>
        <v>0.89753270443186561</v>
      </c>
      <c r="EM78" s="361">
        <v>31.06</v>
      </c>
      <c r="EN78" s="361">
        <v>28.33</v>
      </c>
      <c r="EO78" s="361">
        <v>26.84</v>
      </c>
      <c r="EP78" s="361">
        <v>27.19</v>
      </c>
      <c r="EQ78" s="361">
        <v>27.29</v>
      </c>
      <c r="ER78" s="361">
        <v>27.15</v>
      </c>
      <c r="ES78" s="244">
        <v>26.25</v>
      </c>
      <c r="EW78" s="375">
        <f>AY74-AW74</f>
        <v>8.6083360000000013</v>
      </c>
      <c r="EX78" s="375">
        <f>AZ74-AY74</f>
        <v>-0.22844800000000021</v>
      </c>
      <c r="EY78" s="244">
        <f>BA74-AZ74</f>
        <v>-1.5004880000000007</v>
      </c>
      <c r="EZ78" s="375">
        <f>BB74-BA74</f>
        <v>-13.883407999999999</v>
      </c>
      <c r="FA78" s="375">
        <f>BC74-BB74</f>
        <v>6.3030879999999989</v>
      </c>
      <c r="FB78" s="375">
        <f>BD74-BC74</f>
        <v>0.29075200000000123</v>
      </c>
      <c r="FC78" s="375">
        <f t="shared" ref="FC78:FR87" si="354">BE74-BD74</f>
        <v>-0.73207200000000228</v>
      </c>
      <c r="FD78" s="375">
        <f t="shared" si="354"/>
        <v>-0.37901599999999647</v>
      </c>
      <c r="FE78" s="375">
        <f t="shared" si="354"/>
        <v>1.2876159999999963</v>
      </c>
      <c r="FF78" s="375">
        <f t="shared" si="354"/>
        <v>1.1370480000000036</v>
      </c>
      <c r="FG78" s="375">
        <f t="shared" si="354"/>
        <v>0.31151999999999802</v>
      </c>
      <c r="FH78" s="375">
        <f t="shared" si="354"/>
        <v>-2.1962159999999997</v>
      </c>
      <c r="FI78" s="375">
        <f t="shared" si="354"/>
        <v>0.68534400000000062</v>
      </c>
      <c r="FJ78" s="375">
        <f t="shared" si="354"/>
        <v>-0.35305600000000226</v>
      </c>
      <c r="FK78" s="375">
        <f t="shared" si="354"/>
        <v>-0.6697679999999977</v>
      </c>
      <c r="FL78" s="375">
        <f t="shared" si="354"/>
        <v>0.98128799999999927</v>
      </c>
      <c r="FM78" s="375">
        <f t="shared" si="354"/>
        <v>-0.68534400000000062</v>
      </c>
      <c r="FN78" s="375">
        <f t="shared" si="354"/>
        <v>0.74764800000000164</v>
      </c>
      <c r="FO78" s="375">
        <f t="shared" si="354"/>
        <v>-2.0768000000000342E-2</v>
      </c>
      <c r="FP78" s="375">
        <f t="shared" si="354"/>
        <v>-0.38940000000000197</v>
      </c>
      <c r="FQ78" s="375">
        <f t="shared" si="354"/>
        <v>-0.6593839999999993</v>
      </c>
      <c r="FR78" s="375">
        <f t="shared" si="354"/>
        <v>0.53996800000000178</v>
      </c>
      <c r="FS78" s="375">
        <f t="shared" ref="FS78:GH87" si="355">BU74-BT74</f>
        <v>-18.949248000000001</v>
      </c>
      <c r="FT78" s="375">
        <f t="shared" si="355"/>
        <v>20.018799999999999</v>
      </c>
      <c r="FU78" s="375">
        <f t="shared" si="355"/>
        <v>-20.018799999999999</v>
      </c>
      <c r="FV78" s="375">
        <f t="shared" si="355"/>
        <v>0</v>
      </c>
      <c r="FW78" s="375">
        <f t="shared" si="355"/>
        <v>28.179532999999999</v>
      </c>
      <c r="FX78" s="375">
        <f t="shared" si="355"/>
        <v>-4.8653490000000019</v>
      </c>
      <c r="FY78" s="375">
        <f t="shared" si="355"/>
        <v>3.5448260000000005</v>
      </c>
      <c r="FZ78" s="375">
        <f t="shared" si="355"/>
        <v>-26.859009999999998</v>
      </c>
      <c r="GA78" s="375">
        <f t="shared" si="355"/>
        <v>22.315004999999999</v>
      </c>
      <c r="GB78" s="375">
        <f t="shared" si="355"/>
        <v>0.12552500000000322</v>
      </c>
      <c r="GC78" s="375">
        <f t="shared" si="355"/>
        <v>-1.6669720000000012</v>
      </c>
      <c r="GD78" s="375">
        <f t="shared" si="355"/>
        <v>0.84854899999999844</v>
      </c>
      <c r="GE78" s="375">
        <f t="shared" si="355"/>
        <v>-1.5715730000000008</v>
      </c>
      <c r="GF78" s="375">
        <f t="shared" si="355"/>
        <v>9.8060130000000001</v>
      </c>
      <c r="GG78" s="375">
        <f t="shared" si="355"/>
        <v>-1.4159220000000019</v>
      </c>
      <c r="GH78" s="375">
        <f t="shared" si="355"/>
        <v>-5.1063569999999956</v>
      </c>
      <c r="GI78" s="375">
        <f t="shared" ref="GI78:GL87" si="356">CK74-CJ74</f>
        <v>-1.4510690000000004</v>
      </c>
      <c r="GJ78" s="375">
        <f>CL74-CK74</f>
        <v>0.11046199999999828</v>
      </c>
      <c r="GK78" s="375">
        <f>CM74-CL74</f>
        <v>-9.0377999999997627E-2</v>
      </c>
      <c r="GL78" s="375">
        <f>CN74-CM74</f>
        <v>-1.1247040000000013</v>
      </c>
    </row>
    <row r="79" spans="1:194">
      <c r="A79" s="361" t="s">
        <v>584</v>
      </c>
      <c r="C79" s="361">
        <v>28.96</v>
      </c>
      <c r="D79" s="361" t="s">
        <v>40</v>
      </c>
      <c r="E79" s="361">
        <v>24.54</v>
      </c>
      <c r="F79" s="361">
        <v>26.34</v>
      </c>
      <c r="G79" s="361">
        <v>25.81</v>
      </c>
      <c r="H79" s="361">
        <v>24.97</v>
      </c>
      <c r="I79" s="361">
        <v>26.79</v>
      </c>
      <c r="J79" s="361">
        <v>22.88</v>
      </c>
      <c r="K79" s="361">
        <v>24.45</v>
      </c>
      <c r="L79" s="361">
        <v>24.53</v>
      </c>
      <c r="M79" s="361">
        <v>22.7</v>
      </c>
      <c r="N79" s="361">
        <v>26.48</v>
      </c>
      <c r="O79" s="361">
        <v>26.53</v>
      </c>
      <c r="P79" s="361">
        <v>26.25</v>
      </c>
      <c r="Q79" s="361">
        <v>26.55</v>
      </c>
      <c r="R79" s="361">
        <v>26.26</v>
      </c>
      <c r="S79" s="361">
        <v>28.45</v>
      </c>
      <c r="T79" s="361">
        <v>27.88</v>
      </c>
      <c r="U79" s="361">
        <v>31.48</v>
      </c>
      <c r="V79" s="372">
        <v>30.78</v>
      </c>
      <c r="W79" s="361">
        <v>28.9</v>
      </c>
      <c r="X79" s="361">
        <v>30.65</v>
      </c>
      <c r="Y79" s="361">
        <v>28.5</v>
      </c>
      <c r="Z79" s="361">
        <v>30.7</v>
      </c>
      <c r="AA79" s="372"/>
      <c r="AB79" s="361">
        <v>28.71</v>
      </c>
      <c r="AC79" s="372"/>
      <c r="AD79" s="372"/>
      <c r="AE79" s="361">
        <v>30.36</v>
      </c>
      <c r="AF79" s="361">
        <v>29.72</v>
      </c>
      <c r="AG79" s="361">
        <v>29.62</v>
      </c>
      <c r="AH79" s="372"/>
      <c r="AI79" s="361">
        <v>30.97</v>
      </c>
      <c r="AJ79" s="361">
        <v>30.43</v>
      </c>
      <c r="AK79" s="378">
        <v>28.4</v>
      </c>
      <c r="AL79" s="374">
        <v>29.87</v>
      </c>
      <c r="AM79" s="379">
        <v>28.31</v>
      </c>
      <c r="AN79" s="379">
        <v>31.44</v>
      </c>
      <c r="AO79" s="379">
        <v>30.55</v>
      </c>
      <c r="AP79" s="379">
        <v>29.11</v>
      </c>
      <c r="AQ79" s="379">
        <v>28.56</v>
      </c>
      <c r="AR79" s="379">
        <v>27.8</v>
      </c>
      <c r="AS79" s="379">
        <v>27.14</v>
      </c>
      <c r="AT79" s="244">
        <v>26.92</v>
      </c>
      <c r="AU79" s="380"/>
      <c r="AW79" s="373">
        <f t="shared" si="302"/>
        <v>27.786031999999999</v>
      </c>
      <c r="AX79" s="361" t="s">
        <v>40</v>
      </c>
      <c r="AY79" s="373">
        <f t="shared" si="303"/>
        <v>25.491168000000002</v>
      </c>
      <c r="AZ79" s="373">
        <f t="shared" si="303"/>
        <v>26.425727999999999</v>
      </c>
      <c r="BA79" s="373">
        <f t="shared" si="303"/>
        <v>26.150551999999998</v>
      </c>
      <c r="BB79" s="373">
        <f t="shared" si="303"/>
        <v>25.714424000000001</v>
      </c>
      <c r="BC79" s="373">
        <f t="shared" si="303"/>
        <v>26.659368000000001</v>
      </c>
      <c r="BD79" s="373">
        <f t="shared" si="303"/>
        <v>24.629296</v>
      </c>
      <c r="BE79" s="373">
        <f t="shared" si="303"/>
        <v>25.44444</v>
      </c>
      <c r="BF79" s="373">
        <f t="shared" si="303"/>
        <v>25.485976000000001</v>
      </c>
      <c r="BG79" s="373">
        <f t="shared" si="303"/>
        <v>24.53584</v>
      </c>
      <c r="BH79" s="373">
        <f t="shared" si="303"/>
        <v>26.498415999999999</v>
      </c>
      <c r="BI79" s="373">
        <f t="shared" si="303"/>
        <v>26.524376</v>
      </c>
      <c r="BJ79" s="373">
        <f t="shared" si="303"/>
        <v>26.378999999999998</v>
      </c>
      <c r="BK79" s="373">
        <f t="shared" si="303"/>
        <v>26.534759999999999</v>
      </c>
      <c r="BL79" s="373">
        <f t="shared" si="303"/>
        <v>26.384191999999999</v>
      </c>
      <c r="BM79" s="373">
        <f t="shared" si="303"/>
        <v>27.521239999999999</v>
      </c>
      <c r="BN79" s="373">
        <f t="shared" si="303"/>
        <v>27.225296</v>
      </c>
      <c r="BO79" s="373">
        <f t="shared" si="304"/>
        <v>29.094415999999999</v>
      </c>
      <c r="BP79" s="373">
        <f t="shared" si="304"/>
        <v>28.730975999999998</v>
      </c>
      <c r="BQ79" s="373">
        <f t="shared" si="304"/>
        <v>27.75488</v>
      </c>
      <c r="BR79" s="373">
        <f t="shared" si="304"/>
        <v>28.66348</v>
      </c>
      <c r="BS79" s="373">
        <f t="shared" si="304"/>
        <v>27.5472</v>
      </c>
      <c r="BT79" s="373">
        <f t="shared" si="304"/>
        <v>28.689439999999998</v>
      </c>
      <c r="BU79" s="373"/>
      <c r="BV79" s="373">
        <f t="shared" si="305"/>
        <v>27.656232000000003</v>
      </c>
      <c r="BW79" s="373"/>
      <c r="BX79" s="373"/>
      <c r="BY79" s="373">
        <f t="shared" si="306"/>
        <v>27.993755999999998</v>
      </c>
      <c r="BZ79" s="373">
        <f t="shared" si="306"/>
        <v>27.672412000000001</v>
      </c>
      <c r="CA79" s="373">
        <f t="shared" si="306"/>
        <v>27.622202000000001</v>
      </c>
      <c r="CB79" s="373"/>
      <c r="CC79" s="373">
        <f t="shared" si="307"/>
        <v>28.300037</v>
      </c>
      <c r="CD79" s="373">
        <f t="shared" si="307"/>
        <v>28.028903</v>
      </c>
      <c r="CE79" s="373">
        <f t="shared" si="307"/>
        <v>27.009639999999997</v>
      </c>
      <c r="CF79" s="373">
        <f t="shared" si="307"/>
        <v>27.747726999999998</v>
      </c>
      <c r="CG79" s="373">
        <f t="shared" si="307"/>
        <v>26.964450999999997</v>
      </c>
      <c r="CH79" s="373">
        <f t="shared" si="307"/>
        <v>28.536024000000001</v>
      </c>
      <c r="CI79" s="373">
        <f t="shared" si="307"/>
        <v>28.089154999999998</v>
      </c>
      <c r="CJ79" s="373">
        <f t="shared" si="307"/>
        <v>27.366130999999999</v>
      </c>
      <c r="CK79" s="373">
        <f t="shared" si="307"/>
        <v>27.089976</v>
      </c>
      <c r="CL79" s="373">
        <f t="shared" si="307"/>
        <v>26.708379999999998</v>
      </c>
      <c r="CM79" s="373">
        <f t="shared" si="307"/>
        <v>26.376994</v>
      </c>
      <c r="CN79" s="373">
        <f t="shared" si="307"/>
        <v>26.266531999999998</v>
      </c>
      <c r="CO79" s="373"/>
      <c r="CP79" s="373">
        <v>33.053410597402227</v>
      </c>
      <c r="CQ79" s="373">
        <f t="shared" si="309"/>
        <v>26.442728477921783</v>
      </c>
      <c r="CR79" s="373">
        <f t="shared" si="310"/>
        <v>0.93142037216636331</v>
      </c>
      <c r="CS79" s="373">
        <f t="shared" si="311"/>
        <v>0</v>
      </c>
      <c r="CT79" s="373">
        <f t="shared" si="312"/>
        <v>0.84064039074333197</v>
      </c>
      <c r="CU79" s="373"/>
      <c r="CV79" s="373">
        <f t="shared" si="313"/>
        <v>0.77121142839049217</v>
      </c>
      <c r="CW79" s="373">
        <f t="shared" si="314"/>
        <v>0.79948566645273456</v>
      </c>
      <c r="CX79" s="373">
        <f t="shared" si="315"/>
        <v>0.7911604741344076</v>
      </c>
      <c r="CY79" s="373">
        <f t="shared" si="316"/>
        <v>0.77796582970536121</v>
      </c>
      <c r="CZ79" s="373">
        <f t="shared" si="317"/>
        <v>0.80655422596829529</v>
      </c>
      <c r="DA79" s="373">
        <f t="shared" si="318"/>
        <v>0.74513629773309065</v>
      </c>
      <c r="DB79" s="373">
        <f t="shared" si="319"/>
        <v>0.76979771648737993</v>
      </c>
      <c r="DC79" s="373">
        <f t="shared" si="320"/>
        <v>0.77105434929014638</v>
      </c>
      <c r="DD79" s="382">
        <f t="shared" si="321"/>
        <v>0.7423088739268664</v>
      </c>
      <c r="DE79" s="373">
        <f t="shared" si="322"/>
        <v>0.80168477385757564</v>
      </c>
      <c r="DF79" s="373">
        <f t="shared" si="323"/>
        <v>0.80247016935930471</v>
      </c>
      <c r="DG79" s="373">
        <f t="shared" si="324"/>
        <v>0.79807195454962243</v>
      </c>
      <c r="DH79" s="373">
        <f t="shared" si="325"/>
        <v>0.80278432755999618</v>
      </c>
      <c r="DI79" s="373">
        <f t="shared" si="326"/>
        <v>0.79822903364996822</v>
      </c>
      <c r="DJ79" s="373">
        <f t="shared" si="327"/>
        <v>0.83262935662569659</v>
      </c>
      <c r="DK79" s="373">
        <f t="shared" si="328"/>
        <v>0.82367584790598658</v>
      </c>
      <c r="DL79" s="373">
        <f t="shared" si="329"/>
        <v>0.88022432403047157</v>
      </c>
      <c r="DM79" s="373">
        <f t="shared" si="330"/>
        <v>0.86922878700626605</v>
      </c>
      <c r="DN79" s="373">
        <f t="shared" si="331"/>
        <v>0.83969791614125733</v>
      </c>
      <c r="DO79" s="373">
        <f t="shared" si="332"/>
        <v>0.86718675870177087</v>
      </c>
      <c r="DP79" s="373">
        <f t="shared" si="333"/>
        <v>0.83341475212742566</v>
      </c>
      <c r="DQ79" s="373">
        <f t="shared" si="334"/>
        <v>0.86797215420349971</v>
      </c>
      <c r="DR79" s="373"/>
      <c r="DS79" s="373">
        <f t="shared" si="335"/>
        <v>0.83671341323468729</v>
      </c>
      <c r="DT79" s="373"/>
      <c r="DU79" s="373"/>
      <c r="DV79" s="373">
        <f t="shared" si="336"/>
        <v>0.84692488593598014</v>
      </c>
      <c r="DW79" s="373">
        <f t="shared" si="337"/>
        <v>0.83720292399038743</v>
      </c>
      <c r="DX79" s="373">
        <f t="shared" si="338"/>
        <v>0.83568386743638856</v>
      </c>
      <c r="DY79" s="373"/>
      <c r="DZ79" s="373">
        <f t="shared" si="339"/>
        <v>0.85619113091537336</v>
      </c>
      <c r="EA79" s="373">
        <f t="shared" si="340"/>
        <v>0.84798822552377939</v>
      </c>
      <c r="EB79" s="373">
        <f t="shared" si="341"/>
        <v>0.81715137747760203</v>
      </c>
      <c r="EC79" s="373">
        <f t="shared" si="342"/>
        <v>0.83948150882138561</v>
      </c>
      <c r="ED79" s="373">
        <f t="shared" si="343"/>
        <v>0.81578422657900296</v>
      </c>
      <c r="EE79" s="373">
        <f t="shared" si="344"/>
        <v>0.86333069671916818</v>
      </c>
      <c r="EF79" s="373">
        <f t="shared" si="345"/>
        <v>0.84981109338857796</v>
      </c>
      <c r="EG79" s="373">
        <f t="shared" si="346"/>
        <v>0.8279366790109941</v>
      </c>
      <c r="EH79" s="373">
        <f t="shared" si="347"/>
        <v>0.81958186796400034</v>
      </c>
      <c r="EI79" s="373">
        <f t="shared" si="348"/>
        <v>0.80803703815360872</v>
      </c>
      <c r="EJ79" s="373">
        <f t="shared" si="349"/>
        <v>0.79801126489721619</v>
      </c>
      <c r="EK79" s="373">
        <f t="shared" si="350"/>
        <v>0.79466934047841853</v>
      </c>
      <c r="EM79" s="361">
        <v>31.44</v>
      </c>
      <c r="EN79" s="361">
        <v>30.55</v>
      </c>
      <c r="EO79" s="361">
        <v>29.11</v>
      </c>
      <c r="EP79" s="361">
        <v>28.56</v>
      </c>
      <c r="EQ79" s="361">
        <v>27.8</v>
      </c>
      <c r="ER79" s="361">
        <v>27.14</v>
      </c>
      <c r="ES79" s="244">
        <v>26.92</v>
      </c>
      <c r="EW79" s="375">
        <f t="shared" ref="EW79:EW85" si="357">AY75-AW75</f>
        <v>3.4422959999999989</v>
      </c>
      <c r="EX79" s="375">
        <f t="shared" ref="EX79:FB87" si="358">AZ75-AY75</f>
        <v>0.40497600000000133</v>
      </c>
      <c r="EY79" s="244">
        <f t="shared" si="358"/>
        <v>-1.6406719999999986</v>
      </c>
      <c r="EZ79" s="375">
        <f t="shared" si="358"/>
        <v>-1.2720400000000041</v>
      </c>
      <c r="FA79" s="375">
        <f t="shared" si="358"/>
        <v>-0.87225599999999659</v>
      </c>
      <c r="FB79" s="375">
        <f t="shared" si="358"/>
        <v>0.84629599999999883</v>
      </c>
      <c r="FC79" s="375">
        <f t="shared" si="354"/>
        <v>-1.0955119999999994</v>
      </c>
      <c r="FD79" s="375">
        <f t="shared" si="354"/>
        <v>-0.1142240000000001</v>
      </c>
      <c r="FE79" s="375">
        <f t="shared" si="354"/>
        <v>-0.4309359999999991</v>
      </c>
      <c r="FF79" s="375">
        <f t="shared" si="354"/>
        <v>1.1785840000000007</v>
      </c>
      <c r="FG79" s="375">
        <f t="shared" si="354"/>
        <v>5.7112000000000052E-2</v>
      </c>
      <c r="FH79" s="375">
        <f t="shared" si="354"/>
        <v>-0.93975200000000214</v>
      </c>
      <c r="FI79" s="375">
        <f t="shared" si="354"/>
        <v>6.2304000000001025E-2</v>
      </c>
      <c r="FJ79" s="375">
        <f t="shared" si="354"/>
        <v>0.83591200000000043</v>
      </c>
      <c r="FK79" s="375">
        <f t="shared" si="354"/>
        <v>0.40497599999999778</v>
      </c>
      <c r="FL79" s="375">
        <f t="shared" si="354"/>
        <v>-1.4797200000000004</v>
      </c>
      <c r="FM79" s="375">
        <f t="shared" si="354"/>
        <v>1.1681999999999988</v>
      </c>
      <c r="FN79" s="375">
        <f t="shared" si="354"/>
        <v>-1.4329919999999987</v>
      </c>
      <c r="FO79" s="375">
        <f t="shared" si="354"/>
        <v>0.26998400000000089</v>
      </c>
      <c r="FP79" s="375">
        <f t="shared" si="354"/>
        <v>1.2980000000000018</v>
      </c>
      <c r="FQ79" s="375">
        <f t="shared" si="354"/>
        <v>-1.0487840000000013</v>
      </c>
      <c r="FR79" s="375">
        <f t="shared" si="354"/>
        <v>0.76841599999999843</v>
      </c>
      <c r="FS79" s="375">
        <f t="shared" si="355"/>
        <v>-21.379103999999998</v>
      </c>
      <c r="FT79" s="375">
        <f t="shared" si="355"/>
        <v>21.493327999999998</v>
      </c>
      <c r="FU79" s="375">
        <f t="shared" si="355"/>
        <v>-21.493327999999998</v>
      </c>
      <c r="FV79" s="375">
        <f t="shared" si="355"/>
        <v>0</v>
      </c>
      <c r="FW79" s="375">
        <f t="shared" si="355"/>
        <v>24.810442000000002</v>
      </c>
      <c r="FX79" s="375">
        <f t="shared" si="355"/>
        <v>-0.35649100000000189</v>
      </c>
      <c r="FY79" s="375">
        <f t="shared" si="355"/>
        <v>5.0209999999999866E-2</v>
      </c>
      <c r="FZ79" s="375">
        <f t="shared" si="355"/>
        <v>-24.504161</v>
      </c>
      <c r="GA79" s="375">
        <f t="shared" si="355"/>
        <v>23.555191999999998</v>
      </c>
      <c r="GB79" s="375">
        <f t="shared" si="355"/>
        <v>-0.28117599999999854</v>
      </c>
      <c r="GC79" s="375">
        <f t="shared" si="355"/>
        <v>-1.2954180000000015</v>
      </c>
      <c r="GD79" s="375">
        <f t="shared" si="355"/>
        <v>0.47699500000000228</v>
      </c>
      <c r="GE79" s="375">
        <f t="shared" si="355"/>
        <v>-1.0293050000000008</v>
      </c>
      <c r="GF79" s="375">
        <f t="shared" si="355"/>
        <v>5.9398429999999998</v>
      </c>
      <c r="GG79" s="375">
        <f t="shared" si="355"/>
        <v>-1.7272239999999961</v>
      </c>
      <c r="GH79" s="375">
        <f t="shared" si="355"/>
        <v>-1.425964000000004</v>
      </c>
      <c r="GI79" s="375">
        <f t="shared" si="356"/>
        <v>-0.953990000000001</v>
      </c>
      <c r="GJ79" s="375">
        <f t="shared" si="356"/>
        <v>-0.12552499999999611</v>
      </c>
      <c r="GK79" s="375">
        <f t="shared" si="356"/>
        <v>0.21590299999999729</v>
      </c>
      <c r="GL79" s="375">
        <f t="shared" si="356"/>
        <v>-2.1339249999999979</v>
      </c>
    </row>
    <row r="80" spans="1:194">
      <c r="A80" s="361" t="s">
        <v>585</v>
      </c>
      <c r="C80" s="361">
        <v>33.520000000000003</v>
      </c>
      <c r="D80" s="361" t="s">
        <v>41</v>
      </c>
      <c r="E80" s="361">
        <v>25.43</v>
      </c>
      <c r="F80" s="361">
        <v>25.77</v>
      </c>
      <c r="G80" s="361">
        <v>24.52</v>
      </c>
      <c r="H80" s="361">
        <v>26.01</v>
      </c>
      <c r="I80" s="361">
        <v>23.68</v>
      </c>
      <c r="J80" s="361">
        <v>25.68</v>
      </c>
      <c r="K80" s="361">
        <v>26.87</v>
      </c>
      <c r="L80" s="361">
        <v>25.83</v>
      </c>
      <c r="M80" s="361">
        <v>26.87</v>
      </c>
      <c r="N80" s="361">
        <v>30.5</v>
      </c>
      <c r="O80" s="361">
        <v>24.33</v>
      </c>
      <c r="P80" s="361">
        <v>23.99</v>
      </c>
      <c r="Q80" s="361">
        <v>24.36</v>
      </c>
      <c r="R80" s="361">
        <v>26.33</v>
      </c>
      <c r="S80" s="361">
        <v>26.36</v>
      </c>
      <c r="T80" s="361">
        <v>26.68</v>
      </c>
      <c r="U80" s="361">
        <v>32.409999999999997</v>
      </c>
      <c r="V80" s="372">
        <v>33.4</v>
      </c>
      <c r="W80" s="361">
        <v>30.8</v>
      </c>
      <c r="X80" s="361">
        <v>31.65</v>
      </c>
      <c r="Y80" s="361">
        <v>31.01</v>
      </c>
      <c r="Z80" s="361">
        <v>31.3</v>
      </c>
      <c r="AA80" s="372"/>
      <c r="AB80" s="361">
        <v>30.9</v>
      </c>
      <c r="AC80" s="372"/>
      <c r="AD80" s="372"/>
      <c r="AE80" s="361">
        <v>30.37</v>
      </c>
      <c r="AF80" s="361">
        <v>29.95</v>
      </c>
      <c r="AG80" s="361">
        <v>29.9</v>
      </c>
      <c r="AH80" s="372"/>
      <c r="AI80" s="361">
        <v>30.52</v>
      </c>
      <c r="AJ80" s="361">
        <v>29.58</v>
      </c>
      <c r="AK80" s="378">
        <v>27.72</v>
      </c>
      <c r="AL80" s="374">
        <v>28.38</v>
      </c>
      <c r="AM80" s="379">
        <v>27.48</v>
      </c>
      <c r="AN80" s="379">
        <v>30.52</v>
      </c>
      <c r="AO80" s="379">
        <v>28.46</v>
      </c>
      <c r="AP80" s="379">
        <v>26.74</v>
      </c>
      <c r="AQ80" s="379">
        <v>26.68</v>
      </c>
      <c r="AR80" s="379">
        <v>25.82</v>
      </c>
      <c r="AS80" s="379">
        <v>25.4</v>
      </c>
      <c r="AT80" s="244">
        <v>24.68</v>
      </c>
      <c r="AU80" s="380"/>
      <c r="AW80" s="373">
        <f t="shared" si="302"/>
        <v>30.153584000000002</v>
      </c>
      <c r="AX80" s="361" t="s">
        <v>41</v>
      </c>
      <c r="AY80" s="373">
        <f t="shared" si="303"/>
        <v>25.953256</v>
      </c>
      <c r="AZ80" s="373">
        <f t="shared" si="303"/>
        <v>26.129784000000001</v>
      </c>
      <c r="BA80" s="373">
        <f t="shared" si="303"/>
        <v>25.480784</v>
      </c>
      <c r="BB80" s="373">
        <f t="shared" si="303"/>
        <v>26.254392000000003</v>
      </c>
      <c r="BC80" s="373">
        <f t="shared" si="303"/>
        <v>25.044656</v>
      </c>
      <c r="BD80" s="373">
        <f t="shared" si="303"/>
        <v>26.083055999999999</v>
      </c>
      <c r="BE80" s="373">
        <f t="shared" si="303"/>
        <v>26.700904000000001</v>
      </c>
      <c r="BF80" s="373">
        <f t="shared" si="303"/>
        <v>26.160936</v>
      </c>
      <c r="BG80" s="373">
        <f t="shared" si="303"/>
        <v>26.700904000000001</v>
      </c>
      <c r="BH80" s="373">
        <f t="shared" si="303"/>
        <v>28.585599999999999</v>
      </c>
      <c r="BI80" s="373">
        <f t="shared" si="303"/>
        <v>25.382135999999999</v>
      </c>
      <c r="BJ80" s="373">
        <f t="shared" si="303"/>
        <v>25.205607999999998</v>
      </c>
      <c r="BK80" s="373">
        <f t="shared" si="303"/>
        <v>25.397711999999999</v>
      </c>
      <c r="BL80" s="373">
        <f t="shared" si="303"/>
        <v>26.420535999999998</v>
      </c>
      <c r="BM80" s="373">
        <f t="shared" si="303"/>
        <v>26.436112000000001</v>
      </c>
      <c r="BN80" s="373">
        <f t="shared" si="303"/>
        <v>26.602256000000001</v>
      </c>
      <c r="BO80" s="373">
        <f t="shared" si="304"/>
        <v>29.577271999999997</v>
      </c>
      <c r="BP80" s="373">
        <f t="shared" si="304"/>
        <v>30.091279999999998</v>
      </c>
      <c r="BQ80" s="373">
        <f t="shared" si="304"/>
        <v>28.74136</v>
      </c>
      <c r="BR80" s="373">
        <f t="shared" si="304"/>
        <v>29.182679999999998</v>
      </c>
      <c r="BS80" s="373">
        <f t="shared" si="304"/>
        <v>28.850391999999999</v>
      </c>
      <c r="BT80" s="373">
        <f t="shared" si="304"/>
        <v>29.000959999999999</v>
      </c>
      <c r="BU80" s="373"/>
      <c r="BV80" s="373">
        <f t="shared" si="305"/>
        <v>28.793279999999999</v>
      </c>
      <c r="BW80" s="373"/>
      <c r="BX80" s="373"/>
      <c r="BY80" s="373">
        <f t="shared" si="306"/>
        <v>27.998777</v>
      </c>
      <c r="BZ80" s="373">
        <f t="shared" si="306"/>
        <v>27.787894999999999</v>
      </c>
      <c r="CA80" s="373">
        <f t="shared" si="306"/>
        <v>27.762789999999999</v>
      </c>
      <c r="CB80" s="373"/>
      <c r="CC80" s="373">
        <f t="shared" si="307"/>
        <v>28.074092</v>
      </c>
      <c r="CD80" s="373">
        <f t="shared" si="307"/>
        <v>27.602117999999997</v>
      </c>
      <c r="CE80" s="373">
        <f t="shared" si="307"/>
        <v>26.668211999999997</v>
      </c>
      <c r="CF80" s="373">
        <f t="shared" si="307"/>
        <v>26.999597999999999</v>
      </c>
      <c r="CG80" s="373">
        <f t="shared" si="307"/>
        <v>26.547708</v>
      </c>
      <c r="CH80" s="373">
        <f t="shared" si="307"/>
        <v>28.074092</v>
      </c>
      <c r="CI80" s="373">
        <f t="shared" si="307"/>
        <v>27.039766</v>
      </c>
      <c r="CJ80" s="373">
        <f t="shared" si="307"/>
        <v>26.176153999999997</v>
      </c>
      <c r="CK80" s="373">
        <f t="shared" si="307"/>
        <v>26.146028000000001</v>
      </c>
      <c r="CL80" s="373">
        <f t="shared" si="307"/>
        <v>25.714221999999999</v>
      </c>
      <c r="CM80" s="373">
        <f t="shared" si="307"/>
        <v>25.503340000000001</v>
      </c>
      <c r="CN80" s="373">
        <f t="shared" si="307"/>
        <v>25.141828</v>
      </c>
      <c r="CO80" s="373"/>
      <c r="CP80" s="373">
        <v>34.968241350884348</v>
      </c>
      <c r="CQ80" s="373">
        <f t="shared" si="309"/>
        <v>27.974593080707479</v>
      </c>
      <c r="CR80" s="373">
        <f t="shared" si="310"/>
        <v>0.93238374995302553</v>
      </c>
      <c r="CS80" s="373">
        <f t="shared" si="311"/>
        <v>0</v>
      </c>
      <c r="CT80" s="373">
        <f t="shared" si="312"/>
        <v>0.86231342598638916</v>
      </c>
      <c r="CU80" s="373"/>
      <c r="CV80" s="373">
        <f t="shared" si="313"/>
        <v>0.74219506035706428</v>
      </c>
      <c r="CW80" s="373">
        <f t="shared" si="314"/>
        <v>0.74724329822034863</v>
      </c>
      <c r="CX80" s="373">
        <f t="shared" si="315"/>
        <v>0.72868360019356793</v>
      </c>
      <c r="CY80" s="373">
        <f t="shared" si="316"/>
        <v>0.75080676024149062</v>
      </c>
      <c r="CZ80" s="373">
        <f t="shared" si="317"/>
        <v>0.71621148311957128</v>
      </c>
      <c r="DA80" s="373">
        <f t="shared" si="318"/>
        <v>0.74590699996242038</v>
      </c>
      <c r="DB80" s="373">
        <f t="shared" si="319"/>
        <v>0.7635758324839157</v>
      </c>
      <c r="DC80" s="373">
        <f t="shared" si="320"/>
        <v>0.74813416372563413</v>
      </c>
      <c r="DD80" s="382">
        <f t="shared" si="321"/>
        <v>0.7635758324839157</v>
      </c>
      <c r="DE80" s="373">
        <f t="shared" si="322"/>
        <v>0.8174731955536868</v>
      </c>
      <c r="DF80" s="373">
        <f t="shared" si="323"/>
        <v>0.72586252609349722</v>
      </c>
      <c r="DG80" s="373">
        <f t="shared" si="324"/>
        <v>0.72081428823021287</v>
      </c>
      <c r="DH80" s="373">
        <f t="shared" si="325"/>
        <v>0.72630795884613997</v>
      </c>
      <c r="DI80" s="373">
        <f t="shared" si="326"/>
        <v>0.75555804293634632</v>
      </c>
      <c r="DJ80" s="373">
        <f t="shared" si="327"/>
        <v>0.75600347568898918</v>
      </c>
      <c r="DK80" s="373">
        <f t="shared" si="328"/>
        <v>0.76075475838384499</v>
      </c>
      <c r="DL80" s="373">
        <f t="shared" si="329"/>
        <v>0.84583241413860766</v>
      </c>
      <c r="DM80" s="373">
        <f t="shared" si="330"/>
        <v>0.86053169497581805</v>
      </c>
      <c r="DN80" s="373">
        <f t="shared" si="331"/>
        <v>0.82192752308011419</v>
      </c>
      <c r="DO80" s="373">
        <f t="shared" si="332"/>
        <v>0.83454811773832505</v>
      </c>
      <c r="DP80" s="373">
        <f t="shared" si="333"/>
        <v>0.82504555234861332</v>
      </c>
      <c r="DQ80" s="373">
        <f t="shared" si="334"/>
        <v>0.82935140229082649</v>
      </c>
      <c r="DR80" s="373"/>
      <c r="DS80" s="373">
        <f t="shared" si="335"/>
        <v>0.82341229892225665</v>
      </c>
      <c r="DT80" s="373"/>
      <c r="DU80" s="373"/>
      <c r="DV80" s="373">
        <f t="shared" si="336"/>
        <v>0.80069159667052892</v>
      </c>
      <c r="DW80" s="373">
        <f t="shared" si="337"/>
        <v>0.79466092449905956</v>
      </c>
      <c r="DX80" s="373">
        <f t="shared" si="338"/>
        <v>0.79394298733578939</v>
      </c>
      <c r="DY80" s="373"/>
      <c r="DZ80" s="373">
        <f t="shared" si="339"/>
        <v>0.80284540816033934</v>
      </c>
      <c r="EA80" s="373">
        <f t="shared" si="340"/>
        <v>0.78934818949086039</v>
      </c>
      <c r="EB80" s="373">
        <f t="shared" si="341"/>
        <v>0.76264092701721065</v>
      </c>
      <c r="EC80" s="373">
        <f t="shared" si="342"/>
        <v>0.77211769757237669</v>
      </c>
      <c r="ED80" s="373">
        <f t="shared" si="343"/>
        <v>0.75919482863351395</v>
      </c>
      <c r="EE80" s="373">
        <f t="shared" si="344"/>
        <v>0.80284540816033934</v>
      </c>
      <c r="EF80" s="373">
        <f t="shared" si="345"/>
        <v>0.773266397033609</v>
      </c>
      <c r="EG80" s="373">
        <f t="shared" si="346"/>
        <v>0.7485693586171156</v>
      </c>
      <c r="EH80" s="373">
        <f t="shared" si="347"/>
        <v>0.74770783402119156</v>
      </c>
      <c r="EI80" s="373">
        <f t="shared" si="348"/>
        <v>0.73535931481294481</v>
      </c>
      <c r="EJ80" s="373">
        <f t="shared" si="349"/>
        <v>0.72932864264147557</v>
      </c>
      <c r="EK80" s="373">
        <f t="shared" si="350"/>
        <v>0.71899034749038537</v>
      </c>
      <c r="EM80" s="361">
        <v>30.52</v>
      </c>
      <c r="EN80" s="361">
        <v>28.46</v>
      </c>
      <c r="EO80" s="361">
        <v>26.74</v>
      </c>
      <c r="EP80" s="361">
        <v>26.68</v>
      </c>
      <c r="EQ80" s="361">
        <v>25.82</v>
      </c>
      <c r="ER80" s="361">
        <v>25.4</v>
      </c>
      <c r="ES80" s="244">
        <v>24.68</v>
      </c>
      <c r="EW80" s="375">
        <f t="shared" si="357"/>
        <v>-1.5991360000000014</v>
      </c>
      <c r="EX80" s="375">
        <f t="shared" si="358"/>
        <v>0.2388319999999986</v>
      </c>
      <c r="EY80" s="244">
        <f t="shared" si="358"/>
        <v>-1.8379679999999965</v>
      </c>
      <c r="EZ80" s="375">
        <f t="shared" si="358"/>
        <v>1.5420239999999978</v>
      </c>
      <c r="FA80" s="375">
        <f t="shared" si="358"/>
        <v>-1.6406720000000021</v>
      </c>
      <c r="FB80" s="375">
        <f t="shared" si="358"/>
        <v>1.9521920000000037</v>
      </c>
      <c r="FC80" s="375">
        <f t="shared" si="354"/>
        <v>-8.8264000000002341E-2</v>
      </c>
      <c r="FD80" s="375">
        <f t="shared" si="354"/>
        <v>-0.95532800000000151</v>
      </c>
      <c r="FE80" s="375">
        <f t="shared" si="354"/>
        <v>-0.83071999999999946</v>
      </c>
      <c r="FF80" s="375">
        <f t="shared" si="354"/>
        <v>0.60227199999999925</v>
      </c>
      <c r="FG80" s="375">
        <f t="shared" si="354"/>
        <v>0.53996800000000178</v>
      </c>
      <c r="FH80" s="375">
        <f t="shared" si="354"/>
        <v>-0.62823199999999702</v>
      </c>
      <c r="FI80" s="375">
        <f t="shared" si="354"/>
        <v>-0.47766400000000431</v>
      </c>
      <c r="FJ80" s="375">
        <f t="shared" si="354"/>
        <v>1.2564640000000011</v>
      </c>
      <c r="FK80" s="375">
        <f t="shared" si="354"/>
        <v>-0.19729599999999792</v>
      </c>
      <c r="FL80" s="375">
        <f t="shared" si="354"/>
        <v>-1.074743999999999</v>
      </c>
      <c r="FM80" s="375">
        <f t="shared" si="354"/>
        <v>0.75803199999999649</v>
      </c>
      <c r="FN80" s="375">
        <f t="shared" si="354"/>
        <v>-0.25959999999999894</v>
      </c>
      <c r="FO80" s="375">
        <f t="shared" si="354"/>
        <v>-0.22844799999999665</v>
      </c>
      <c r="FP80" s="375">
        <f t="shared" si="354"/>
        <v>1.0383999999999958</v>
      </c>
      <c r="FQ80" s="375">
        <f t="shared" si="354"/>
        <v>-0.4984320000000011</v>
      </c>
      <c r="FR80" s="375">
        <f t="shared" si="354"/>
        <v>0.33747999999999934</v>
      </c>
      <c r="FS80" s="375">
        <f t="shared" si="355"/>
        <v>-22.433079999999997</v>
      </c>
      <c r="FT80" s="375">
        <f t="shared" si="355"/>
        <v>23.092464</v>
      </c>
      <c r="FU80" s="375">
        <f t="shared" si="355"/>
        <v>-23.092464</v>
      </c>
      <c r="FV80" s="375">
        <f t="shared" si="355"/>
        <v>0</v>
      </c>
      <c r="FW80" s="375">
        <f t="shared" si="355"/>
        <v>23.816284</v>
      </c>
      <c r="FX80" s="375">
        <f t="shared" si="355"/>
        <v>-0.63766700000000043</v>
      </c>
      <c r="FY80" s="375">
        <f t="shared" si="355"/>
        <v>0.25607100000000216</v>
      </c>
      <c r="FZ80" s="375">
        <f t="shared" si="355"/>
        <v>-23.434688000000001</v>
      </c>
      <c r="GA80" s="375">
        <f t="shared" si="355"/>
        <v>23.665653999999996</v>
      </c>
      <c r="GB80" s="375">
        <f t="shared" si="355"/>
        <v>-1.4460479999999976</v>
      </c>
      <c r="GC80" s="375">
        <f t="shared" si="355"/>
        <v>0.60251999999999839</v>
      </c>
      <c r="GD80" s="375">
        <f t="shared" si="355"/>
        <v>-9.5398999999996903E-2</v>
      </c>
      <c r="GE80" s="375">
        <f t="shared" si="355"/>
        <v>-1.1749139999999976</v>
      </c>
      <c r="GF80" s="375">
        <f t="shared" si="355"/>
        <v>5.1264409999999963</v>
      </c>
      <c r="GG80" s="375">
        <f t="shared" si="355"/>
        <v>-1.5263840000000002</v>
      </c>
      <c r="GH80" s="375">
        <f t="shared" si="355"/>
        <v>-2.1841349999999977</v>
      </c>
      <c r="GI80" s="375">
        <f t="shared" si="356"/>
        <v>-0.24602900000000361</v>
      </c>
      <c r="GJ80" s="375">
        <f t="shared" si="356"/>
        <v>1.260271000000003</v>
      </c>
      <c r="GK80" s="375">
        <f t="shared" si="356"/>
        <v>-0.52218400000000287</v>
      </c>
      <c r="GL80" s="375">
        <f t="shared" si="356"/>
        <v>-1.2602709999999959</v>
      </c>
    </row>
    <row r="81" spans="1:194">
      <c r="A81" s="361" t="s">
        <v>586</v>
      </c>
      <c r="C81" s="361">
        <v>35.590000000000003</v>
      </c>
      <c r="D81" s="361" t="s">
        <v>42</v>
      </c>
      <c r="E81" s="361">
        <v>28.71</v>
      </c>
      <c r="F81" s="361">
        <v>27.91</v>
      </c>
      <c r="G81" s="361">
        <v>26.23</v>
      </c>
      <c r="H81" s="361">
        <v>29.09</v>
      </c>
      <c r="I81" s="361">
        <v>26.88</v>
      </c>
      <c r="J81" s="361">
        <v>30.24</v>
      </c>
      <c r="K81" s="361">
        <v>30.91</v>
      </c>
      <c r="L81" s="361">
        <v>29</v>
      </c>
      <c r="M81" s="361">
        <v>30.86</v>
      </c>
      <c r="N81" s="361">
        <v>36.340000000000003</v>
      </c>
      <c r="O81" s="361">
        <v>28.51</v>
      </c>
      <c r="P81" s="361">
        <v>28.99</v>
      </c>
      <c r="Q81" s="361">
        <v>28.24</v>
      </c>
      <c r="R81" s="361">
        <v>29.72</v>
      </c>
      <c r="S81" s="361">
        <v>29.71</v>
      </c>
      <c r="T81" s="361">
        <v>31.03</v>
      </c>
      <c r="U81" s="361">
        <v>35.67</v>
      </c>
      <c r="V81" s="372">
        <v>35.840000000000003</v>
      </c>
      <c r="W81" s="361">
        <v>33.64</v>
      </c>
      <c r="X81" s="361">
        <v>35.17</v>
      </c>
      <c r="Y81" s="361">
        <v>34.44</v>
      </c>
      <c r="Z81" s="361">
        <v>35.21</v>
      </c>
      <c r="AA81" s="372"/>
      <c r="AB81" s="361">
        <v>34.26</v>
      </c>
      <c r="AC81" s="372"/>
      <c r="AD81" s="372"/>
      <c r="AE81" s="361">
        <v>32.270000000000003</v>
      </c>
      <c r="AF81" s="361">
        <v>32.619999999999997</v>
      </c>
      <c r="AG81" s="361">
        <v>32.67</v>
      </c>
      <c r="AH81" s="372"/>
      <c r="AI81" s="361">
        <v>33.14</v>
      </c>
      <c r="AJ81" s="361">
        <v>32.71</v>
      </c>
      <c r="AK81" s="378">
        <v>30.64</v>
      </c>
      <c r="AL81" s="374">
        <v>30.87</v>
      </c>
      <c r="AM81" s="379">
        <v>29.65</v>
      </c>
      <c r="AN81" s="379">
        <v>32.840000000000003</v>
      </c>
      <c r="AO81" s="379">
        <v>28.67</v>
      </c>
      <c r="AP81" s="379">
        <v>24.28</v>
      </c>
      <c r="AQ81" s="379">
        <v>22.64</v>
      </c>
      <c r="AR81" s="379">
        <v>21.78</v>
      </c>
      <c r="AS81" s="379">
        <v>19.5</v>
      </c>
      <c r="AT81" s="244">
        <v>18.75</v>
      </c>
      <c r="AU81" s="380"/>
      <c r="AW81" s="373">
        <f t="shared" si="302"/>
        <v>31.228328000000001</v>
      </c>
      <c r="AX81" s="361" t="s">
        <v>42</v>
      </c>
      <c r="AY81" s="373">
        <f t="shared" si="303"/>
        <v>27.656232000000003</v>
      </c>
      <c r="AZ81" s="373">
        <f t="shared" si="303"/>
        <v>27.240872</v>
      </c>
      <c r="BA81" s="373">
        <f t="shared" si="303"/>
        <v>26.368615999999999</v>
      </c>
      <c r="BB81" s="373">
        <f t="shared" si="303"/>
        <v>27.853527999999997</v>
      </c>
      <c r="BC81" s="373">
        <f t="shared" si="303"/>
        <v>26.706095999999999</v>
      </c>
      <c r="BD81" s="373">
        <f t="shared" si="303"/>
        <v>28.450607999999999</v>
      </c>
      <c r="BE81" s="373">
        <f t="shared" si="303"/>
        <v>28.798472</v>
      </c>
      <c r="BF81" s="373">
        <f t="shared" si="303"/>
        <v>27.806799999999999</v>
      </c>
      <c r="BG81" s="373">
        <f t="shared" si="303"/>
        <v>28.772511999999999</v>
      </c>
      <c r="BH81" s="373">
        <f t="shared" si="303"/>
        <v>31.617728000000003</v>
      </c>
      <c r="BI81" s="373">
        <f t="shared" si="303"/>
        <v>27.552392000000001</v>
      </c>
      <c r="BJ81" s="373">
        <f t="shared" si="303"/>
        <v>27.801608000000002</v>
      </c>
      <c r="BK81" s="373">
        <f t="shared" si="303"/>
        <v>27.412208</v>
      </c>
      <c r="BL81" s="373">
        <f t="shared" si="303"/>
        <v>28.180624000000002</v>
      </c>
      <c r="BM81" s="373">
        <f t="shared" si="303"/>
        <v>28.175432000000001</v>
      </c>
      <c r="BN81" s="373">
        <f t="shared" si="303"/>
        <v>28.860776000000001</v>
      </c>
      <c r="BO81" s="373">
        <f t="shared" si="304"/>
        <v>31.269864000000002</v>
      </c>
      <c r="BP81" s="373">
        <f t="shared" si="304"/>
        <v>31.358128000000001</v>
      </c>
      <c r="BQ81" s="373">
        <f t="shared" si="304"/>
        <v>30.215888</v>
      </c>
      <c r="BR81" s="373">
        <f t="shared" si="304"/>
        <v>31.010263999999999</v>
      </c>
      <c r="BS81" s="373">
        <f t="shared" si="304"/>
        <v>30.631247999999999</v>
      </c>
      <c r="BT81" s="373">
        <f t="shared" si="304"/>
        <v>31.031032</v>
      </c>
      <c r="BU81" s="373"/>
      <c r="BV81" s="373">
        <f t="shared" si="305"/>
        <v>30.537792</v>
      </c>
      <c r="BW81" s="373"/>
      <c r="BX81" s="373"/>
      <c r="BY81" s="373">
        <f t="shared" si="306"/>
        <v>28.952767000000001</v>
      </c>
      <c r="BZ81" s="373">
        <f t="shared" si="306"/>
        <v>29.128501999999997</v>
      </c>
      <c r="CA81" s="373">
        <f t="shared" si="306"/>
        <v>29.153607000000001</v>
      </c>
      <c r="CB81" s="373"/>
      <c r="CC81" s="373">
        <f t="shared" si="307"/>
        <v>29.389593999999999</v>
      </c>
      <c r="CD81" s="373">
        <f t="shared" si="307"/>
        <v>29.173691000000002</v>
      </c>
      <c r="CE81" s="373">
        <f t="shared" si="307"/>
        <v>28.134343999999999</v>
      </c>
      <c r="CF81" s="373">
        <f t="shared" si="307"/>
        <v>28.249827</v>
      </c>
      <c r="CG81" s="373">
        <f t="shared" si="307"/>
        <v>27.637264999999999</v>
      </c>
      <c r="CH81" s="373">
        <f t="shared" si="307"/>
        <v>29.238964000000003</v>
      </c>
      <c r="CI81" s="373">
        <f t="shared" si="307"/>
        <v>27.145206999999999</v>
      </c>
      <c r="CJ81" s="373">
        <f t="shared" si="307"/>
        <v>24.940988000000001</v>
      </c>
      <c r="CK81" s="373">
        <f t="shared" si="307"/>
        <v>24.117544000000002</v>
      </c>
      <c r="CL81" s="373">
        <f t="shared" si="307"/>
        <v>23.685738000000001</v>
      </c>
      <c r="CM81" s="373">
        <f t="shared" si="307"/>
        <v>22.540950000000002</v>
      </c>
      <c r="CN81" s="373">
        <f t="shared" si="307"/>
        <v>22.164375</v>
      </c>
      <c r="CO81" s="373"/>
      <c r="CP81" s="373">
        <v>34.529378860131239</v>
      </c>
      <c r="CQ81" s="373">
        <f t="shared" si="309"/>
        <v>27.623503088104993</v>
      </c>
      <c r="CR81" s="373">
        <f t="shared" si="310"/>
        <v>1.0299420717660956</v>
      </c>
      <c r="CS81" s="373">
        <f t="shared" si="311"/>
        <v>0</v>
      </c>
      <c r="CT81" s="373">
        <f t="shared" si="312"/>
        <v>0.904398776661959</v>
      </c>
      <c r="CU81" s="373"/>
      <c r="CV81" s="373">
        <f t="shared" si="313"/>
        <v>0.80094785695472792</v>
      </c>
      <c r="CW81" s="373">
        <f t="shared" si="314"/>
        <v>0.78891868024458467</v>
      </c>
      <c r="CX81" s="373">
        <f t="shared" si="315"/>
        <v>0.76365740915328406</v>
      </c>
      <c r="CY81" s="373">
        <f t="shared" si="316"/>
        <v>0.80666171589204583</v>
      </c>
      <c r="CZ81" s="373">
        <f t="shared" si="317"/>
        <v>0.77343111523027541</v>
      </c>
      <c r="DA81" s="373">
        <f t="shared" si="318"/>
        <v>0.82395365741287663</v>
      </c>
      <c r="DB81" s="373">
        <f t="shared" si="319"/>
        <v>0.83402809290762159</v>
      </c>
      <c r="DC81" s="373">
        <f t="shared" si="320"/>
        <v>0.80530843351215475</v>
      </c>
      <c r="DD81" s="382">
        <f t="shared" si="321"/>
        <v>0.83327626936323762</v>
      </c>
      <c r="DE81" s="373">
        <f t="shared" si="322"/>
        <v>0.91567612982771829</v>
      </c>
      <c r="DF81" s="373">
        <f t="shared" si="323"/>
        <v>0.79794056277719216</v>
      </c>
      <c r="DG81" s="373">
        <f t="shared" si="324"/>
        <v>0.805158068803278</v>
      </c>
      <c r="DH81" s="373">
        <f t="shared" si="325"/>
        <v>0.79388071563751872</v>
      </c>
      <c r="DI81" s="373">
        <f t="shared" si="326"/>
        <v>0.81613469255128368</v>
      </c>
      <c r="DJ81" s="373">
        <f t="shared" si="327"/>
        <v>0.81598432784240682</v>
      </c>
      <c r="DK81" s="373">
        <f t="shared" si="328"/>
        <v>0.83583246941414302</v>
      </c>
      <c r="DL81" s="373">
        <f t="shared" si="329"/>
        <v>0.90560169433297333</v>
      </c>
      <c r="DM81" s="373">
        <f t="shared" si="330"/>
        <v>0.90815789438387873</v>
      </c>
      <c r="DN81" s="373">
        <f t="shared" si="331"/>
        <v>0.87507765843098506</v>
      </c>
      <c r="DO81" s="373">
        <f t="shared" si="332"/>
        <v>0.89808345888913377</v>
      </c>
      <c r="DP81" s="373">
        <f t="shared" si="333"/>
        <v>0.8871068351411282</v>
      </c>
      <c r="DQ81" s="373">
        <f t="shared" si="334"/>
        <v>0.89868491772464099</v>
      </c>
      <c r="DR81" s="373"/>
      <c r="DS81" s="373">
        <f t="shared" si="335"/>
        <v>0.88440027038134594</v>
      </c>
      <c r="DT81" s="373"/>
      <c r="DU81" s="373"/>
      <c r="DV81" s="373">
        <f t="shared" si="336"/>
        <v>0.83849660653553848</v>
      </c>
      <c r="DW81" s="373">
        <f t="shared" si="337"/>
        <v>0.84358604068701415</v>
      </c>
      <c r="DX81" s="373">
        <f t="shared" si="338"/>
        <v>0.84431310270865367</v>
      </c>
      <c r="DY81" s="373"/>
      <c r="DZ81" s="373">
        <f t="shared" si="339"/>
        <v>0.851147485712064</v>
      </c>
      <c r="EA81" s="373">
        <f t="shared" si="340"/>
        <v>0.84489475232596523</v>
      </c>
      <c r="EB81" s="373">
        <f t="shared" si="341"/>
        <v>0.81479438463009368</v>
      </c>
      <c r="EC81" s="373">
        <f t="shared" si="342"/>
        <v>0.81813886992963503</v>
      </c>
      <c r="ED81" s="373">
        <f t="shared" si="343"/>
        <v>0.8003985566016335</v>
      </c>
      <c r="EE81" s="373">
        <f t="shared" si="344"/>
        <v>0.84678511358222774</v>
      </c>
      <c r="EF81" s="373">
        <f t="shared" si="345"/>
        <v>0.78614814097750108</v>
      </c>
      <c r="EG81" s="373">
        <f t="shared" si="346"/>
        <v>0.72231209547756126</v>
      </c>
      <c r="EH81" s="373">
        <f t="shared" si="347"/>
        <v>0.69846446116778882</v>
      </c>
      <c r="EI81" s="373">
        <f t="shared" si="348"/>
        <v>0.68595899439559094</v>
      </c>
      <c r="EJ81" s="373">
        <f t="shared" si="349"/>
        <v>0.6528049662088341</v>
      </c>
      <c r="EK81" s="373">
        <f t="shared" si="350"/>
        <v>0.64189903588424291</v>
      </c>
      <c r="EM81" s="361">
        <v>32.840000000000003</v>
      </c>
      <c r="EN81" s="361">
        <v>28.67</v>
      </c>
      <c r="EO81" s="361">
        <v>24.28</v>
      </c>
      <c r="EP81" s="361">
        <v>22.64</v>
      </c>
      <c r="EQ81" s="361">
        <v>21.78</v>
      </c>
      <c r="ER81" s="361">
        <v>19.5</v>
      </c>
      <c r="ES81" s="244">
        <v>18.75</v>
      </c>
      <c r="EW81" s="375">
        <f t="shared" si="357"/>
        <v>-0.6126560000000012</v>
      </c>
      <c r="EX81" s="375">
        <f t="shared" si="358"/>
        <v>0.27517600000000186</v>
      </c>
      <c r="EY81" s="244">
        <f t="shared" si="358"/>
        <v>-2.2585200000000043</v>
      </c>
      <c r="EZ81" s="375">
        <f t="shared" si="358"/>
        <v>2.1546800000000061</v>
      </c>
      <c r="FA81" s="375">
        <f t="shared" si="358"/>
        <v>-1.8120080000000058</v>
      </c>
      <c r="FB81" s="375">
        <f t="shared" si="358"/>
        <v>1.9833440000000024</v>
      </c>
      <c r="FC81" s="375">
        <f t="shared" si="354"/>
        <v>-0.1713359999999966</v>
      </c>
      <c r="FD81" s="375">
        <f t="shared" si="354"/>
        <v>0.18691199999999952</v>
      </c>
      <c r="FE81" s="375">
        <f t="shared" si="354"/>
        <v>-0.54516000000000275</v>
      </c>
      <c r="FF81" s="375">
        <f t="shared" si="354"/>
        <v>-0.56073599999999857</v>
      </c>
      <c r="FG81" s="375">
        <f t="shared" si="354"/>
        <v>3.634399999999971E-2</v>
      </c>
      <c r="FH81" s="375">
        <f t="shared" si="354"/>
        <v>-1.3603039999999993</v>
      </c>
      <c r="FI81" s="375">
        <f t="shared" si="354"/>
        <v>-0.39459200000000294</v>
      </c>
      <c r="FJ81" s="375">
        <f t="shared" si="354"/>
        <v>2.294864000000004</v>
      </c>
      <c r="FK81" s="375">
        <f t="shared" si="354"/>
        <v>-0.45689600000000397</v>
      </c>
      <c r="FL81" s="375">
        <f t="shared" si="354"/>
        <v>-2.730991999999997</v>
      </c>
      <c r="FM81" s="375">
        <f t="shared" si="354"/>
        <v>1.3135759999999976</v>
      </c>
      <c r="FN81" s="375">
        <f t="shared" si="354"/>
        <v>0.88264000000000209</v>
      </c>
      <c r="FO81" s="375">
        <f t="shared" si="354"/>
        <v>-1.4901040000000023</v>
      </c>
      <c r="FP81" s="375">
        <f t="shared" si="354"/>
        <v>2.2169840000000001</v>
      </c>
      <c r="FQ81" s="375">
        <f t="shared" si="354"/>
        <v>-1.5835600000000021</v>
      </c>
      <c r="FR81" s="375">
        <f t="shared" si="354"/>
        <v>1.9262320000000024</v>
      </c>
      <c r="FS81" s="375">
        <f t="shared" si="355"/>
        <v>-25.423672</v>
      </c>
      <c r="FT81" s="375">
        <f t="shared" si="355"/>
        <v>26.124592</v>
      </c>
      <c r="FU81" s="375">
        <f t="shared" si="355"/>
        <v>-26.124592</v>
      </c>
      <c r="FV81" s="375">
        <f t="shared" si="355"/>
        <v>0</v>
      </c>
      <c r="FW81" s="375">
        <f t="shared" si="355"/>
        <v>23.911683</v>
      </c>
      <c r="FX81" s="375">
        <f t="shared" si="355"/>
        <v>0.3113020000000013</v>
      </c>
      <c r="FY81" s="375">
        <f t="shared" si="355"/>
        <v>-0.33640700000000123</v>
      </c>
      <c r="FZ81" s="375">
        <f t="shared" si="355"/>
        <v>-23.886578</v>
      </c>
      <c r="GA81" s="375">
        <f t="shared" si="355"/>
        <v>24.177796000000001</v>
      </c>
      <c r="GB81" s="375">
        <f t="shared" si="355"/>
        <v>-0.26611300000000071</v>
      </c>
      <c r="GC81" s="375">
        <f t="shared" si="355"/>
        <v>0.82846499999999779</v>
      </c>
      <c r="GD81" s="375">
        <f t="shared" si="355"/>
        <v>0.10041999999999973</v>
      </c>
      <c r="GE81" s="375">
        <f t="shared" si="355"/>
        <v>-1.3205229999999979</v>
      </c>
      <c r="GF81" s="375">
        <f t="shared" si="355"/>
        <v>4.036883999999997</v>
      </c>
      <c r="GG81" s="375">
        <f t="shared" si="355"/>
        <v>-1.7774339999999995</v>
      </c>
      <c r="GH81" s="375">
        <f t="shared" si="355"/>
        <v>-0.71800299999999595</v>
      </c>
      <c r="GI81" s="375">
        <f t="shared" si="356"/>
        <v>0.29121800000000064</v>
      </c>
      <c r="GJ81" s="375">
        <f t="shared" si="356"/>
        <v>1.0343260000000001</v>
      </c>
      <c r="GK81" s="375">
        <f t="shared" si="356"/>
        <v>-0.46193200000000445</v>
      </c>
      <c r="GL81" s="375">
        <f t="shared" si="356"/>
        <v>-1.5514889999999966</v>
      </c>
    </row>
    <row r="82" spans="1:194">
      <c r="C82" s="361">
        <v>35.590000000000003</v>
      </c>
      <c r="D82" s="361" t="s">
        <v>43</v>
      </c>
      <c r="E82" s="361">
        <v>32.619999999999997</v>
      </c>
      <c r="F82" s="361">
        <v>29.68</v>
      </c>
      <c r="G82" s="361">
        <v>31.05</v>
      </c>
      <c r="H82" s="361">
        <v>32.520000000000003</v>
      </c>
      <c r="I82" s="361">
        <v>31.76</v>
      </c>
      <c r="J82" s="361">
        <v>33.79</v>
      </c>
      <c r="K82" s="361">
        <v>33.61</v>
      </c>
      <c r="L82" s="361">
        <v>31.44</v>
      </c>
      <c r="M82" s="361">
        <v>34.04</v>
      </c>
      <c r="N82" s="361">
        <v>39.590000000000003</v>
      </c>
      <c r="O82" s="361">
        <v>36.79</v>
      </c>
      <c r="P82" s="361">
        <v>34.89</v>
      </c>
      <c r="Q82" s="361">
        <v>36.28</v>
      </c>
      <c r="R82" s="361">
        <v>34.96</v>
      </c>
      <c r="S82" s="361">
        <v>36.74</v>
      </c>
      <c r="T82" s="361">
        <v>37.25</v>
      </c>
      <c r="U82" s="361">
        <v>37.51</v>
      </c>
      <c r="V82" s="372">
        <v>36.729999999999997</v>
      </c>
      <c r="W82" s="361">
        <v>36.5</v>
      </c>
      <c r="X82" s="361">
        <v>37.22</v>
      </c>
      <c r="Y82" s="361">
        <v>36.53</v>
      </c>
      <c r="Z82" s="361">
        <v>37.369999999999997</v>
      </c>
      <c r="AA82" s="372"/>
      <c r="AB82" s="361">
        <v>36.700000000000003</v>
      </c>
      <c r="AC82" s="372"/>
      <c r="AD82" s="372"/>
      <c r="AE82" s="361">
        <v>35.11</v>
      </c>
      <c r="AF82" s="361">
        <v>35.67</v>
      </c>
      <c r="AG82" s="361">
        <v>35.81</v>
      </c>
      <c r="AH82" s="372"/>
      <c r="AI82" s="361">
        <v>35.869999999999997</v>
      </c>
      <c r="AJ82" s="361">
        <v>35.79</v>
      </c>
      <c r="AK82" s="378">
        <v>34.97</v>
      </c>
      <c r="AL82" s="374">
        <v>34.53</v>
      </c>
      <c r="AM82" s="379">
        <v>33.340000000000003</v>
      </c>
      <c r="AN82" s="379">
        <v>36</v>
      </c>
      <c r="AO82" s="379">
        <v>32.94</v>
      </c>
      <c r="AP82" s="379">
        <v>27.29</v>
      </c>
      <c r="AQ82" s="379">
        <v>27.47</v>
      </c>
      <c r="AR82" s="379">
        <v>22.48</v>
      </c>
      <c r="AS82" s="379">
        <v>22.62</v>
      </c>
      <c r="AT82" s="244">
        <v>22.33</v>
      </c>
      <c r="AU82" s="380"/>
      <c r="AW82" s="362">
        <f>AW81/AY81*AY82</f>
        <v>33.52060535288075</v>
      </c>
      <c r="AX82" s="361" t="s">
        <v>43</v>
      </c>
      <c r="AY82" s="373">
        <f t="shared" si="303"/>
        <v>29.686304</v>
      </c>
      <c r="AZ82" s="373">
        <f t="shared" si="303"/>
        <v>28.159855999999998</v>
      </c>
      <c r="BA82" s="373">
        <f t="shared" si="303"/>
        <v>28.87116</v>
      </c>
      <c r="BB82" s="373">
        <f t="shared" si="303"/>
        <v>29.634384000000001</v>
      </c>
      <c r="BC82" s="373">
        <f t="shared" si="303"/>
        <v>29.239792000000001</v>
      </c>
      <c r="BD82" s="373">
        <f t="shared" si="303"/>
        <v>30.293768</v>
      </c>
      <c r="BE82" s="373">
        <f t="shared" si="303"/>
        <v>30.200312</v>
      </c>
      <c r="BF82" s="373">
        <f t="shared" si="303"/>
        <v>29.073648000000002</v>
      </c>
      <c r="BG82" s="373">
        <f t="shared" si="303"/>
        <v>30.423568</v>
      </c>
      <c r="BH82" s="373">
        <f t="shared" si="303"/>
        <v>33.305127999999996</v>
      </c>
      <c r="BI82" s="373">
        <f t="shared" si="303"/>
        <v>31.851368000000001</v>
      </c>
      <c r="BJ82" s="373">
        <f t="shared" si="303"/>
        <v>30.864888000000001</v>
      </c>
      <c r="BK82" s="373">
        <f t="shared" si="303"/>
        <v>31.586576000000001</v>
      </c>
      <c r="BL82" s="373">
        <f t="shared" si="303"/>
        <v>30.901232</v>
      </c>
      <c r="BM82" s="373">
        <f t="shared" si="303"/>
        <v>31.825407999999999</v>
      </c>
      <c r="BN82" s="373">
        <f t="shared" si="303"/>
        <v>32.090199999999996</v>
      </c>
      <c r="BO82" s="373">
        <f t="shared" si="304"/>
        <v>32.225192</v>
      </c>
      <c r="BP82" s="373">
        <f t="shared" si="304"/>
        <v>31.820215999999999</v>
      </c>
      <c r="BQ82" s="373">
        <f t="shared" si="304"/>
        <v>31.700800000000001</v>
      </c>
      <c r="BR82" s="373">
        <f t="shared" si="304"/>
        <v>32.074624</v>
      </c>
      <c r="BS82" s="373">
        <f t="shared" si="304"/>
        <v>31.716376</v>
      </c>
      <c r="BT82" s="373">
        <f t="shared" si="304"/>
        <v>32.152503999999993</v>
      </c>
      <c r="BU82" s="373"/>
      <c r="BV82" s="373">
        <f t="shared" si="305"/>
        <v>31.804640000000003</v>
      </c>
      <c r="BW82" s="373"/>
      <c r="BX82" s="373"/>
      <c r="BY82" s="373">
        <f t="shared" si="306"/>
        <v>30.378730999999998</v>
      </c>
      <c r="BZ82" s="373">
        <f t="shared" si="306"/>
        <v>30.659907</v>
      </c>
      <c r="CA82" s="373">
        <f t="shared" si="306"/>
        <v>30.730201000000001</v>
      </c>
      <c r="CB82" s="373"/>
      <c r="CC82" s="373">
        <f t="shared" si="307"/>
        <v>30.760326999999997</v>
      </c>
      <c r="CD82" s="373">
        <f t="shared" si="307"/>
        <v>30.720158999999999</v>
      </c>
      <c r="CE82" s="373">
        <f t="shared" si="307"/>
        <v>30.308436999999998</v>
      </c>
      <c r="CF82" s="373">
        <f t="shared" si="307"/>
        <v>30.087513000000001</v>
      </c>
      <c r="CG82" s="373">
        <f t="shared" si="307"/>
        <v>29.490014000000002</v>
      </c>
      <c r="CH82" s="373">
        <f t="shared" si="307"/>
        <v>30.825600000000001</v>
      </c>
      <c r="CI82" s="373">
        <f t="shared" si="307"/>
        <v>29.289173999999999</v>
      </c>
      <c r="CJ82" s="373">
        <f t="shared" si="307"/>
        <v>26.452309</v>
      </c>
      <c r="CK82" s="373">
        <f t="shared" si="307"/>
        <v>26.542687000000001</v>
      </c>
      <c r="CL82" s="373">
        <f t="shared" si="307"/>
        <v>24.037208</v>
      </c>
      <c r="CM82" s="373">
        <f t="shared" si="307"/>
        <v>24.107502</v>
      </c>
      <c r="CN82" s="373">
        <f t="shared" si="307"/>
        <v>23.961892999999996</v>
      </c>
      <c r="CO82" s="373"/>
      <c r="CP82" s="373">
        <v>33.193463304526908</v>
      </c>
      <c r="CQ82" s="373">
        <f t="shared" si="309"/>
        <v>26.554770643621527</v>
      </c>
      <c r="CR82" s="373">
        <f t="shared" si="310"/>
        <v>1.1408032253999747</v>
      </c>
      <c r="CS82" s="373"/>
      <c r="CT82" s="373"/>
      <c r="CU82" s="373"/>
      <c r="CV82" s="373">
        <f t="shared" si="313"/>
        <v>0.89434186868808585</v>
      </c>
      <c r="CW82" s="373">
        <f t="shared" si="314"/>
        <v>0.84835546510024973</v>
      </c>
      <c r="CX82" s="373">
        <f t="shared" si="315"/>
        <v>0.86978450350682646</v>
      </c>
      <c r="CY82" s="373">
        <f t="shared" si="316"/>
        <v>0.89277770530074452</v>
      </c>
      <c r="CZ82" s="373">
        <f t="shared" si="317"/>
        <v>0.88089006355695021</v>
      </c>
      <c r="DA82" s="373">
        <f t="shared" si="318"/>
        <v>0.9126425803199798</v>
      </c>
      <c r="DB82" s="373">
        <f t="shared" si="319"/>
        <v>0.90982708622276531</v>
      </c>
      <c r="DC82" s="373">
        <f t="shared" si="320"/>
        <v>0.87588474071745781</v>
      </c>
      <c r="DD82" s="382">
        <f t="shared" si="321"/>
        <v>0.91655298878833313</v>
      </c>
      <c r="DE82" s="373">
        <f t="shared" si="322"/>
        <v>1.0033640567857787</v>
      </c>
      <c r="DF82" s="373">
        <f t="shared" si="323"/>
        <v>0.95956748194022068</v>
      </c>
      <c r="DG82" s="373">
        <f t="shared" si="324"/>
        <v>0.9298483775807348</v>
      </c>
      <c r="DH82" s="373">
        <f t="shared" si="325"/>
        <v>0.9515902486647797</v>
      </c>
      <c r="DI82" s="373">
        <f t="shared" si="326"/>
        <v>0.93094329195187375</v>
      </c>
      <c r="DJ82" s="373">
        <f t="shared" si="327"/>
        <v>0.9587854002465499</v>
      </c>
      <c r="DK82" s="373">
        <f t="shared" si="328"/>
        <v>0.96676263352199077</v>
      </c>
      <c r="DL82" s="373">
        <f t="shared" si="329"/>
        <v>0.97082945832907841</v>
      </c>
      <c r="DM82" s="373">
        <f t="shared" si="330"/>
        <v>0.95862898390781581</v>
      </c>
      <c r="DN82" s="373">
        <f t="shared" si="331"/>
        <v>0.95503140811693066</v>
      </c>
      <c r="DO82" s="373">
        <f t="shared" si="332"/>
        <v>0.9662933845057885</v>
      </c>
      <c r="DP82" s="373">
        <f t="shared" si="333"/>
        <v>0.95550065713313315</v>
      </c>
      <c r="DQ82" s="373">
        <f t="shared" si="334"/>
        <v>0.96863962958680028</v>
      </c>
      <c r="DR82" s="373"/>
      <c r="DS82" s="373">
        <f t="shared" si="335"/>
        <v>0.95815973489161343</v>
      </c>
      <c r="DT82" s="373"/>
      <c r="DU82" s="373"/>
      <c r="DV82" s="373">
        <f t="shared" si="336"/>
        <v>0.91520221078759689</v>
      </c>
      <c r="DW82" s="373">
        <f t="shared" si="337"/>
        <v>0.92367303522132371</v>
      </c>
      <c r="DX82" s="373">
        <f t="shared" si="338"/>
        <v>0.92579074132975547</v>
      </c>
      <c r="DY82" s="373"/>
      <c r="DZ82" s="373">
        <f t="shared" si="339"/>
        <v>0.92669832966194032</v>
      </c>
      <c r="EA82" s="373">
        <f t="shared" si="340"/>
        <v>0.92548821188569375</v>
      </c>
      <c r="EB82" s="373">
        <f t="shared" si="341"/>
        <v>0.91308450467916524</v>
      </c>
      <c r="EC82" s="373">
        <f t="shared" si="342"/>
        <v>0.90642885690980857</v>
      </c>
      <c r="ED82" s="373">
        <f t="shared" si="343"/>
        <v>0.8884283549881391</v>
      </c>
      <c r="EE82" s="373">
        <f t="shared" si="344"/>
        <v>0.92866477104834133</v>
      </c>
      <c r="EF82" s="373">
        <f t="shared" si="345"/>
        <v>0.88237776610690566</v>
      </c>
      <c r="EG82" s="373">
        <f t="shared" si="346"/>
        <v>0.79691319815948358</v>
      </c>
      <c r="EH82" s="373">
        <f t="shared" si="347"/>
        <v>0.79963596315603869</v>
      </c>
      <c r="EI82" s="373">
        <f t="shared" si="348"/>
        <v>0.72415486686265174</v>
      </c>
      <c r="EJ82" s="373">
        <f t="shared" si="349"/>
        <v>0.7262725729710835</v>
      </c>
      <c r="EK82" s="373">
        <f t="shared" si="350"/>
        <v>0.72188589603218911</v>
      </c>
      <c r="EM82" s="361">
        <v>36</v>
      </c>
      <c r="EN82" s="361">
        <v>32.94</v>
      </c>
      <c r="EO82" s="361">
        <v>27.29</v>
      </c>
      <c r="EP82" s="361">
        <v>27.47</v>
      </c>
      <c r="EQ82" s="361">
        <v>22.48</v>
      </c>
      <c r="ER82" s="361">
        <v>22.62</v>
      </c>
      <c r="ES82" s="244">
        <v>22.33</v>
      </c>
      <c r="EW82" s="375">
        <f t="shared" si="357"/>
        <v>1.9158479999999969</v>
      </c>
      <c r="EX82" s="375">
        <f t="shared" si="358"/>
        <v>8.3072000000001367E-2</v>
      </c>
      <c r="EY82" s="244">
        <f t="shared" si="358"/>
        <v>-1.085128000000001</v>
      </c>
      <c r="EZ82" s="375">
        <f t="shared" si="358"/>
        <v>0.29594400000000221</v>
      </c>
      <c r="FA82" s="375">
        <f t="shared" si="358"/>
        <v>-0.57112000000000052</v>
      </c>
      <c r="FB82" s="375">
        <f t="shared" si="358"/>
        <v>0.59707999999999828</v>
      </c>
      <c r="FC82" s="375">
        <f t="shared" si="354"/>
        <v>-3.1151999999998736E-2</v>
      </c>
      <c r="FD82" s="375">
        <f t="shared" si="354"/>
        <v>-8.8264000000002341E-2</v>
      </c>
      <c r="FE82" s="375">
        <f t="shared" si="354"/>
        <v>0.28556000000000381</v>
      </c>
      <c r="FF82" s="375">
        <f t="shared" si="354"/>
        <v>0.52439199999999886</v>
      </c>
      <c r="FG82" s="375">
        <f t="shared" si="354"/>
        <v>-0.66976800000000125</v>
      </c>
      <c r="FH82" s="375">
        <f t="shared" si="354"/>
        <v>-0.20248799999999889</v>
      </c>
      <c r="FI82" s="375">
        <f t="shared" si="354"/>
        <v>-0.57112000000000052</v>
      </c>
      <c r="FJ82" s="375">
        <f t="shared" si="354"/>
        <v>0.69572799999999901</v>
      </c>
      <c r="FK82" s="375">
        <f t="shared" si="354"/>
        <v>0.55554400000000115</v>
      </c>
      <c r="FL82" s="375">
        <f t="shared" si="354"/>
        <v>-1.2980000000000018</v>
      </c>
      <c r="FM82" s="375">
        <f t="shared" si="354"/>
        <v>0.87225600000000014</v>
      </c>
      <c r="FN82" s="375">
        <f t="shared" si="354"/>
        <v>-0.43612799999999652</v>
      </c>
      <c r="FO82" s="375">
        <f t="shared" si="354"/>
        <v>-0.73726400000000325</v>
      </c>
      <c r="FP82" s="375">
        <f t="shared" si="354"/>
        <v>1.9314239999999998</v>
      </c>
      <c r="FQ82" s="375">
        <f t="shared" si="354"/>
        <v>-0.33228799999999836</v>
      </c>
      <c r="FR82" s="375">
        <f t="shared" si="354"/>
        <v>0.56073599999999857</v>
      </c>
      <c r="FS82" s="375">
        <f t="shared" si="355"/>
        <v>-27.297984</v>
      </c>
      <c r="FT82" s="375">
        <f t="shared" si="355"/>
        <v>26.944927999999997</v>
      </c>
      <c r="FU82" s="375">
        <f t="shared" si="355"/>
        <v>-26.944927999999997</v>
      </c>
      <c r="FV82" s="375">
        <f t="shared" si="355"/>
        <v>0</v>
      </c>
      <c r="FW82" s="375">
        <f t="shared" si="355"/>
        <v>26.216321999999998</v>
      </c>
      <c r="FX82" s="375">
        <f t="shared" si="355"/>
        <v>-0.70293999999999812</v>
      </c>
      <c r="FY82" s="375">
        <f t="shared" si="355"/>
        <v>-0.24100800000000078</v>
      </c>
      <c r="FZ82" s="375">
        <f t="shared" si="355"/>
        <v>-25.272373999999999</v>
      </c>
      <c r="GA82" s="375">
        <f t="shared" si="355"/>
        <v>27.330984000000001</v>
      </c>
      <c r="GB82" s="375">
        <f t="shared" si="355"/>
        <v>-1.5213630000000009</v>
      </c>
      <c r="GC82" s="375">
        <f t="shared" si="355"/>
        <v>-8.0335999999999075E-2</v>
      </c>
      <c r="GD82" s="375">
        <f t="shared" si="355"/>
        <v>1.059431</v>
      </c>
      <c r="GE82" s="375">
        <f t="shared" si="355"/>
        <v>-1.7523290000000031</v>
      </c>
      <c r="GF82" s="375">
        <f t="shared" si="355"/>
        <v>3.308838999999999</v>
      </c>
      <c r="GG82" s="375">
        <f t="shared" si="355"/>
        <v>-1.3707329999999978</v>
      </c>
      <c r="GH82" s="375">
        <f t="shared" si="355"/>
        <v>-0.74812899999999871</v>
      </c>
      <c r="GI82" s="375">
        <f t="shared" si="356"/>
        <v>0.17573499999999953</v>
      </c>
      <c r="GJ82" s="375">
        <f t="shared" si="356"/>
        <v>5.0209999999999866E-2</v>
      </c>
      <c r="GK82" s="375">
        <f t="shared" si="356"/>
        <v>-7.0294000000000523E-2</v>
      </c>
      <c r="GL82" s="375">
        <f t="shared" si="356"/>
        <v>-0.45188999999999879</v>
      </c>
    </row>
    <row r="83" spans="1:194">
      <c r="C83" s="361">
        <f>C82</f>
        <v>35.590000000000003</v>
      </c>
      <c r="D83" s="361" t="s">
        <v>44</v>
      </c>
      <c r="E83" s="361">
        <v>36.340000000000003</v>
      </c>
      <c r="F83" s="361">
        <v>34.19</v>
      </c>
      <c r="G83" s="361">
        <v>36.03</v>
      </c>
      <c r="H83" s="361">
        <v>36.659999999999997</v>
      </c>
      <c r="I83" s="361">
        <v>35.43</v>
      </c>
      <c r="J83" s="361">
        <v>38.03</v>
      </c>
      <c r="K83" s="361">
        <v>37.44</v>
      </c>
      <c r="L83" s="361">
        <v>34.22</v>
      </c>
      <c r="M83" s="361">
        <v>36.81</v>
      </c>
      <c r="N83" s="361">
        <v>38.729999999999997</v>
      </c>
      <c r="O83" s="361">
        <v>38.15</v>
      </c>
      <c r="P83" s="361">
        <v>37.89</v>
      </c>
      <c r="Q83" s="361">
        <v>38.54</v>
      </c>
      <c r="R83" s="361">
        <v>37.520000000000003</v>
      </c>
      <c r="S83" s="361">
        <v>38.18</v>
      </c>
      <c r="T83" s="361">
        <v>38.630000000000003</v>
      </c>
      <c r="U83" s="361">
        <v>38.47</v>
      </c>
      <c r="V83" s="372">
        <v>38.299999999999997</v>
      </c>
      <c r="W83" s="372">
        <f>W82</f>
        <v>36.5</v>
      </c>
      <c r="X83" s="361">
        <v>38.6</v>
      </c>
      <c r="Y83" s="361">
        <v>38.1</v>
      </c>
      <c r="Z83" s="361">
        <v>38.479999999999997</v>
      </c>
      <c r="AA83" s="372"/>
      <c r="AB83" s="361">
        <v>37.909999999999997</v>
      </c>
      <c r="AC83" s="372"/>
      <c r="AD83" s="372"/>
      <c r="AE83" s="361">
        <v>35.71</v>
      </c>
      <c r="AF83" s="361">
        <v>36.92</v>
      </c>
      <c r="AG83" s="361">
        <v>36.880000000000003</v>
      </c>
      <c r="AH83" s="372"/>
      <c r="AI83" s="361">
        <v>36.71</v>
      </c>
      <c r="AJ83" s="361">
        <v>36.11</v>
      </c>
      <c r="AK83" s="378">
        <v>36.270000000000003</v>
      </c>
      <c r="AL83" s="374">
        <v>36.200000000000003</v>
      </c>
      <c r="AM83" s="379">
        <v>35.85</v>
      </c>
      <c r="AN83" s="379">
        <v>38.130000000000003</v>
      </c>
      <c r="AO83" s="379">
        <v>37.909999999999997</v>
      </c>
      <c r="AP83" s="379">
        <v>34.53</v>
      </c>
      <c r="AQ83" s="379">
        <f>AQ82</f>
        <v>27.47</v>
      </c>
      <c r="AR83" s="379">
        <v>30.25</v>
      </c>
      <c r="AS83" s="379">
        <v>30.27</v>
      </c>
      <c r="AT83" s="244">
        <v>30.11</v>
      </c>
      <c r="AU83" s="380"/>
      <c r="AW83" s="362">
        <f>AW82/AY82*AY83</f>
        <v>35.70149326917651</v>
      </c>
      <c r="AX83" s="361" t="s">
        <v>44</v>
      </c>
      <c r="AY83" s="373">
        <f t="shared" si="303"/>
        <v>31.617728000000003</v>
      </c>
      <c r="AZ83" s="373">
        <f t="shared" si="303"/>
        <v>30.501448</v>
      </c>
      <c r="BA83" s="373">
        <f t="shared" si="303"/>
        <v>31.456776000000001</v>
      </c>
      <c r="BB83" s="373">
        <f t="shared" si="303"/>
        <v>31.783871999999999</v>
      </c>
      <c r="BC83" s="373">
        <f t="shared" si="303"/>
        <v>31.145256</v>
      </c>
      <c r="BD83" s="373">
        <f t="shared" si="303"/>
        <v>32.495176000000001</v>
      </c>
      <c r="BE83" s="373">
        <f t="shared" si="303"/>
        <v>32.188848</v>
      </c>
      <c r="BF83" s="373">
        <f t="shared" si="303"/>
        <v>30.517023999999999</v>
      </c>
      <c r="BG83" s="373">
        <f t="shared" si="303"/>
        <v>31.861752000000003</v>
      </c>
      <c r="BH83" s="373">
        <f t="shared" si="303"/>
        <v>32.858615999999998</v>
      </c>
      <c r="BI83" s="373">
        <f t="shared" si="303"/>
        <v>32.557479999999998</v>
      </c>
      <c r="BJ83" s="373">
        <f t="shared" si="303"/>
        <v>32.422488000000001</v>
      </c>
      <c r="BK83" s="373">
        <f t="shared" si="303"/>
        <v>32.759968000000001</v>
      </c>
      <c r="BL83" s="373">
        <f t="shared" si="303"/>
        <v>32.230384000000001</v>
      </c>
      <c r="BM83" s="373">
        <f t="shared" si="303"/>
        <v>32.573056000000001</v>
      </c>
      <c r="BN83" s="373">
        <f t="shared" si="303"/>
        <v>32.806696000000002</v>
      </c>
      <c r="BO83" s="373">
        <f t="shared" si="304"/>
        <v>32.723624000000001</v>
      </c>
      <c r="BP83" s="373">
        <f t="shared" si="304"/>
        <v>32.635359999999999</v>
      </c>
      <c r="BQ83" s="373">
        <f t="shared" si="304"/>
        <v>31.700800000000001</v>
      </c>
      <c r="BR83" s="373">
        <f t="shared" si="304"/>
        <v>32.791119999999999</v>
      </c>
      <c r="BS83" s="373">
        <f t="shared" si="304"/>
        <v>32.53152</v>
      </c>
      <c r="BT83" s="373">
        <f t="shared" si="304"/>
        <v>32.728815999999995</v>
      </c>
      <c r="BU83" s="373"/>
      <c r="BV83" s="373">
        <f t="shared" si="305"/>
        <v>32.432872000000003</v>
      </c>
      <c r="BW83" s="373"/>
      <c r="BX83" s="373"/>
      <c r="BY83" s="373">
        <f t="shared" si="306"/>
        <v>30.679991000000001</v>
      </c>
      <c r="BZ83" s="373">
        <f t="shared" si="306"/>
        <v>31.287531999999999</v>
      </c>
      <c r="CA83" s="373">
        <f t="shared" si="306"/>
        <v>31.267448000000002</v>
      </c>
      <c r="CB83" s="373"/>
      <c r="CC83" s="373">
        <f t="shared" si="307"/>
        <v>31.182091</v>
      </c>
      <c r="CD83" s="373">
        <f t="shared" si="307"/>
        <v>30.880831000000001</v>
      </c>
      <c r="CE83" s="373">
        <f t="shared" si="307"/>
        <v>30.961167</v>
      </c>
      <c r="CF83" s="373">
        <f t="shared" si="307"/>
        <v>30.926020000000001</v>
      </c>
      <c r="CG83" s="373">
        <f t="shared" si="307"/>
        <v>30.750285000000002</v>
      </c>
      <c r="CH83" s="373">
        <f t="shared" si="307"/>
        <v>31.895073</v>
      </c>
      <c r="CI83" s="373">
        <f t="shared" si="307"/>
        <v>31.784610999999998</v>
      </c>
      <c r="CJ83" s="373">
        <f t="shared" si="307"/>
        <v>30.087513000000001</v>
      </c>
      <c r="CK83" s="373">
        <f t="shared" si="307"/>
        <v>26.542687000000001</v>
      </c>
      <c r="CL83" s="373">
        <f t="shared" si="307"/>
        <v>27.938524999999998</v>
      </c>
      <c r="CM83" s="373">
        <f t="shared" si="307"/>
        <v>27.948566999999997</v>
      </c>
      <c r="CN83" s="373">
        <f t="shared" si="307"/>
        <v>27.868231000000002</v>
      </c>
      <c r="CO83" s="373"/>
      <c r="CP83" s="373">
        <v>32.791150945302306</v>
      </c>
      <c r="CQ83" s="373">
        <f t="shared" si="309"/>
        <v>26.232920756241846</v>
      </c>
      <c r="CR83" s="373">
        <f t="shared" si="310"/>
        <v>1.2387174231168336</v>
      </c>
      <c r="CS83" s="373"/>
      <c r="CT83" s="373"/>
      <c r="CU83" s="373"/>
      <c r="CV83" s="373">
        <f t="shared" si="313"/>
        <v>0.9642152559006042</v>
      </c>
      <c r="CW83" s="373">
        <f t="shared" si="314"/>
        <v>0.93017314490968395</v>
      </c>
      <c r="CX83" s="373">
        <f t="shared" si="315"/>
        <v>0.95930685850191333</v>
      </c>
      <c r="CY83" s="373">
        <f t="shared" si="316"/>
        <v>0.96928198869925264</v>
      </c>
      <c r="CZ83" s="373">
        <f t="shared" si="317"/>
        <v>0.94980673450444719</v>
      </c>
      <c r="DA83" s="373">
        <f t="shared" si="318"/>
        <v>0.99097393849346704</v>
      </c>
      <c r="DB83" s="373">
        <f t="shared" si="319"/>
        <v>0.98163214989595871</v>
      </c>
      <c r="DC83" s="373">
        <f t="shared" si="320"/>
        <v>0.93064815110955723</v>
      </c>
      <c r="DD83" s="382">
        <f t="shared" si="321"/>
        <v>0.9716570196986194</v>
      </c>
      <c r="DE83" s="373">
        <f t="shared" si="322"/>
        <v>1.0020574164905107</v>
      </c>
      <c r="DF83" s="373">
        <f t="shared" si="323"/>
        <v>0.99287396329296018</v>
      </c>
      <c r="DG83" s="373">
        <f t="shared" si="324"/>
        <v>0.98875724289405831</v>
      </c>
      <c r="DH83" s="373">
        <f t="shared" si="325"/>
        <v>0.99904904389131322</v>
      </c>
      <c r="DI83" s="373">
        <f t="shared" si="326"/>
        <v>0.98289883309562087</v>
      </c>
      <c r="DJ83" s="373">
        <f t="shared" si="327"/>
        <v>0.99334896949283358</v>
      </c>
      <c r="DK83" s="373">
        <f t="shared" si="328"/>
        <v>1.0004740624909332</v>
      </c>
      <c r="DL83" s="373">
        <f t="shared" si="329"/>
        <v>0.99794069609160885</v>
      </c>
      <c r="DM83" s="373">
        <f>BP83/CP83</f>
        <v>0.99524899429232672</v>
      </c>
      <c r="DN83" s="373">
        <f t="shared" si="331"/>
        <v>0.96674862229992842</v>
      </c>
      <c r="DO83" s="373">
        <f t="shared" si="332"/>
        <v>0.99999905629105978</v>
      </c>
      <c r="DP83" s="373">
        <f t="shared" si="333"/>
        <v>0.99208228629317141</v>
      </c>
      <c r="DQ83" s="373">
        <f t="shared" si="334"/>
        <v>0.99809903149156642</v>
      </c>
      <c r="DR83" s="373"/>
      <c r="DS83" s="373">
        <f t="shared" si="335"/>
        <v>0.98907391369397391</v>
      </c>
      <c r="DT83" s="373"/>
      <c r="DU83" s="373"/>
      <c r="DV83" s="373">
        <f t="shared" si="336"/>
        <v>0.93561799801343204</v>
      </c>
      <c r="DW83" s="373">
        <f t="shared" si="337"/>
        <v>0.95414558800298177</v>
      </c>
      <c r="DX83" s="373">
        <f t="shared" si="338"/>
        <v>0.95353310568927774</v>
      </c>
      <c r="DY83" s="373"/>
      <c r="DZ83" s="373">
        <f t="shared" si="339"/>
        <v>0.95093005585603507</v>
      </c>
      <c r="EA83" s="373">
        <f t="shared" si="340"/>
        <v>0.94174282115047325</v>
      </c>
      <c r="EB83" s="373">
        <f t="shared" si="341"/>
        <v>0.94419275040528972</v>
      </c>
      <c r="EC83" s="373">
        <f t="shared" si="342"/>
        <v>0.94312090635630752</v>
      </c>
      <c r="ED83" s="373">
        <f t="shared" si="343"/>
        <v>0.93776168611139643</v>
      </c>
      <c r="EE83" s="373">
        <f t="shared" si="344"/>
        <v>0.97267317799253161</v>
      </c>
      <c r="EF83" s="373">
        <f t="shared" si="345"/>
        <v>0.96930452526715882</v>
      </c>
      <c r="EG83" s="373">
        <f t="shared" si="346"/>
        <v>0.91754976975916025</v>
      </c>
      <c r="EH83" s="373">
        <f t="shared" si="347"/>
        <v>0.80944664139038203</v>
      </c>
      <c r="EI83" s="373">
        <f t="shared" si="348"/>
        <v>0.85201416219281867</v>
      </c>
      <c r="EJ83" s="373">
        <f t="shared" si="349"/>
        <v>0.85232040334967074</v>
      </c>
      <c r="EK83" s="373">
        <f t="shared" si="350"/>
        <v>0.84987047409485439</v>
      </c>
      <c r="EM83" s="361">
        <v>38.130000000000003</v>
      </c>
      <c r="EN83" s="361">
        <v>37.909999999999997</v>
      </c>
      <c r="EO83" s="361">
        <v>34.53</v>
      </c>
      <c r="EQ83" s="361">
        <v>30.25</v>
      </c>
      <c r="ER83" s="361">
        <v>30.27</v>
      </c>
      <c r="ES83" s="244">
        <v>30.11</v>
      </c>
      <c r="EW83" s="375">
        <f t="shared" si="357"/>
        <v>-2.2948639999999969</v>
      </c>
      <c r="EX83" s="375">
        <f t="shared" si="358"/>
        <v>0.93455999999999761</v>
      </c>
      <c r="EY83" s="244">
        <f t="shared" si="358"/>
        <v>-0.27517600000000186</v>
      </c>
      <c r="EZ83" s="375">
        <f t="shared" si="358"/>
        <v>-0.43612799999999652</v>
      </c>
      <c r="FA83" s="375">
        <f t="shared" si="358"/>
        <v>0.94494399999999956</v>
      </c>
      <c r="FB83" s="375">
        <f t="shared" si="358"/>
        <v>-2.0300720000000005</v>
      </c>
      <c r="FC83" s="375">
        <f t="shared" si="354"/>
        <v>0.81514400000000009</v>
      </c>
      <c r="FD83" s="375">
        <f t="shared" si="354"/>
        <v>4.1536000000000683E-2</v>
      </c>
      <c r="FE83" s="375">
        <f t="shared" si="354"/>
        <v>-0.95013600000000054</v>
      </c>
      <c r="FF83" s="375">
        <f t="shared" si="354"/>
        <v>1.9625759999999985</v>
      </c>
      <c r="FG83" s="375">
        <f t="shared" si="354"/>
        <v>2.5960000000001315E-2</v>
      </c>
      <c r="FH83" s="375">
        <f t="shared" si="354"/>
        <v>-0.14537600000000239</v>
      </c>
      <c r="FI83" s="375">
        <f t="shared" si="354"/>
        <v>0.15576000000000079</v>
      </c>
      <c r="FJ83" s="375">
        <f t="shared" si="354"/>
        <v>-0.15056799999999981</v>
      </c>
      <c r="FK83" s="375">
        <f t="shared" si="354"/>
        <v>1.1370480000000001</v>
      </c>
      <c r="FL83" s="375">
        <f t="shared" si="354"/>
        <v>-0.29594399999999865</v>
      </c>
      <c r="FM83" s="375">
        <f t="shared" si="354"/>
        <v>1.8691199999999988</v>
      </c>
      <c r="FN83" s="375">
        <f t="shared" si="354"/>
        <v>-0.36344000000000065</v>
      </c>
      <c r="FO83" s="375">
        <f t="shared" si="354"/>
        <v>-0.9760959999999983</v>
      </c>
      <c r="FP83" s="375">
        <f t="shared" si="354"/>
        <v>0.90859999999999985</v>
      </c>
      <c r="FQ83" s="375">
        <f t="shared" si="354"/>
        <v>-1.1162799999999997</v>
      </c>
      <c r="FR83" s="375">
        <f t="shared" si="354"/>
        <v>1.1422399999999975</v>
      </c>
      <c r="FS83" s="375">
        <f t="shared" si="355"/>
        <v>-28.689439999999998</v>
      </c>
      <c r="FT83" s="375">
        <f t="shared" si="355"/>
        <v>27.656232000000003</v>
      </c>
      <c r="FU83" s="375">
        <f t="shared" si="355"/>
        <v>-27.656232000000003</v>
      </c>
      <c r="FV83" s="375">
        <f t="shared" si="355"/>
        <v>0</v>
      </c>
      <c r="FW83" s="375">
        <f t="shared" si="355"/>
        <v>27.993755999999998</v>
      </c>
      <c r="FX83" s="375">
        <f t="shared" si="355"/>
        <v>-0.3213439999999963</v>
      </c>
      <c r="FY83" s="375">
        <f t="shared" si="355"/>
        <v>-5.0209999999999866E-2</v>
      </c>
      <c r="FZ83" s="375">
        <f t="shared" si="355"/>
        <v>-27.622202000000001</v>
      </c>
      <c r="GA83" s="375">
        <f t="shared" si="355"/>
        <v>28.300037</v>
      </c>
      <c r="GB83" s="375">
        <f t="shared" si="355"/>
        <v>-0.27113399999999999</v>
      </c>
      <c r="GC83" s="375">
        <f t="shared" si="355"/>
        <v>-1.0192630000000023</v>
      </c>
      <c r="GD83" s="375">
        <f t="shared" si="355"/>
        <v>0.73808700000000016</v>
      </c>
      <c r="GE83" s="375">
        <f t="shared" si="355"/>
        <v>-0.78327600000000075</v>
      </c>
      <c r="GF83" s="375">
        <f t="shared" si="355"/>
        <v>1.5715730000000043</v>
      </c>
      <c r="GG83" s="375">
        <f t="shared" si="355"/>
        <v>-0.44686900000000307</v>
      </c>
      <c r="GH83" s="375">
        <f t="shared" si="355"/>
        <v>-0.72302399999999878</v>
      </c>
      <c r="GI83" s="375">
        <f t="shared" si="356"/>
        <v>-0.27615499999999926</v>
      </c>
      <c r="GJ83" s="375">
        <f t="shared" si="356"/>
        <v>-0.38159600000000182</v>
      </c>
      <c r="GK83" s="375">
        <f t="shared" si="356"/>
        <v>-0.3313859999999984</v>
      </c>
      <c r="GL83" s="375">
        <f t="shared" si="356"/>
        <v>-0.11046200000000184</v>
      </c>
    </row>
    <row r="84" spans="1:194">
      <c r="D84" s="361" t="s">
        <v>121</v>
      </c>
      <c r="E84" s="361">
        <v>36.83</v>
      </c>
      <c r="F84" s="361">
        <v>38.04</v>
      </c>
      <c r="G84" s="361">
        <v>42.79</v>
      </c>
      <c r="H84" s="361">
        <v>39.5</v>
      </c>
      <c r="I84" s="361">
        <v>38.24</v>
      </c>
      <c r="AT84" s="361"/>
      <c r="AU84" s="361"/>
      <c r="AX84" s="361" t="s">
        <v>121</v>
      </c>
      <c r="AY84" s="373">
        <f>0.5192*E84+12.75</f>
        <v>31.872135999999998</v>
      </c>
      <c r="AZ84" s="373">
        <f>0.5192*F84+12.75</f>
        <v>32.500367999999995</v>
      </c>
      <c r="BA84" s="373">
        <f>0.5192*G84+12.75</f>
        <v>34.966567999999995</v>
      </c>
      <c r="BB84" s="373">
        <f>0.5192*H84+12.75</f>
        <v>33.258399999999995</v>
      </c>
      <c r="BC84" s="373">
        <f>0.5192*I84+12.75</f>
        <v>32.604208</v>
      </c>
      <c r="BP84" s="361"/>
      <c r="BQ84" s="361"/>
      <c r="CE84" s="361"/>
      <c r="CF84" s="361"/>
      <c r="CG84" s="361"/>
      <c r="CH84" s="361"/>
      <c r="CI84" s="361"/>
      <c r="CJ84" s="361"/>
      <c r="CK84" s="361"/>
      <c r="CL84" s="361"/>
      <c r="CM84" s="361"/>
      <c r="CN84" s="361"/>
      <c r="CO84" s="361"/>
      <c r="CP84" s="373"/>
      <c r="CQ84" s="373"/>
      <c r="CR84" s="373"/>
      <c r="CS84" s="373"/>
      <c r="CT84" s="373"/>
      <c r="CU84" s="373"/>
      <c r="CV84" s="373"/>
      <c r="CW84" s="373"/>
      <c r="CX84" s="373"/>
      <c r="CY84" s="373"/>
      <c r="CZ84" s="373"/>
      <c r="DA84" s="373"/>
      <c r="DB84" s="373"/>
      <c r="DC84" s="373"/>
      <c r="DD84" s="382"/>
      <c r="DE84" s="373"/>
      <c r="DF84" s="373"/>
      <c r="DG84" s="361"/>
      <c r="DH84" s="361"/>
      <c r="DI84" s="361"/>
      <c r="DJ84" s="361"/>
      <c r="DK84" s="361"/>
      <c r="DL84" s="361"/>
      <c r="ES84" s="361"/>
      <c r="ET84" s="361"/>
      <c r="EU84" s="361"/>
      <c r="EV84" s="244" t="s">
        <v>588</v>
      </c>
      <c r="EW84" s="375">
        <f t="shared" si="357"/>
        <v>-4.2003280000000025</v>
      </c>
      <c r="EX84" s="375">
        <f t="shared" si="358"/>
        <v>0.17652800000000113</v>
      </c>
      <c r="EY84" s="244">
        <f t="shared" si="358"/>
        <v>-0.64900000000000091</v>
      </c>
      <c r="EZ84" s="375">
        <f t="shared" si="358"/>
        <v>0.77360800000000296</v>
      </c>
      <c r="FA84" s="375">
        <f t="shared" si="358"/>
        <v>-1.209736000000003</v>
      </c>
      <c r="FB84" s="375">
        <f t="shared" si="358"/>
        <v>1.0383999999999993</v>
      </c>
      <c r="FC84" s="375">
        <f t="shared" si="354"/>
        <v>0.61784800000000217</v>
      </c>
      <c r="FD84" s="375">
        <f t="shared" si="354"/>
        <v>-0.53996800000000178</v>
      </c>
      <c r="FE84" s="375">
        <f t="shared" si="354"/>
        <v>0.53996800000000178</v>
      </c>
      <c r="FF84" s="375">
        <f t="shared" si="354"/>
        <v>1.8846959999999982</v>
      </c>
      <c r="FG84" s="375">
        <f t="shared" si="354"/>
        <v>-3.2034640000000003</v>
      </c>
      <c r="FH84" s="375">
        <f t="shared" si="354"/>
        <v>-0.17652800000000113</v>
      </c>
      <c r="FI84" s="375">
        <f t="shared" si="354"/>
        <v>0.1921040000000005</v>
      </c>
      <c r="FJ84" s="375">
        <f t="shared" si="354"/>
        <v>1.022824</v>
      </c>
      <c r="FK84" s="375">
        <f t="shared" si="354"/>
        <v>1.5576000000002921E-2</v>
      </c>
      <c r="FL84" s="375">
        <f t="shared" si="354"/>
        <v>0.16614399999999918</v>
      </c>
      <c r="FM84" s="375">
        <f t="shared" si="354"/>
        <v>2.9750159999999966</v>
      </c>
      <c r="FN84" s="375">
        <f t="shared" si="354"/>
        <v>0.51400800000000046</v>
      </c>
      <c r="FO84" s="375">
        <f t="shared" si="354"/>
        <v>-1.3499199999999973</v>
      </c>
      <c r="FP84" s="375">
        <f t="shared" si="354"/>
        <v>0.44131999999999749</v>
      </c>
      <c r="FQ84" s="375">
        <f t="shared" si="354"/>
        <v>-0.33228799999999836</v>
      </c>
      <c r="FR84" s="375">
        <f t="shared" si="354"/>
        <v>0.15056799999999981</v>
      </c>
      <c r="FS84" s="375">
        <f t="shared" si="355"/>
        <v>-29.000959999999999</v>
      </c>
      <c r="FT84" s="375">
        <f t="shared" si="355"/>
        <v>28.793279999999999</v>
      </c>
      <c r="FU84" s="375">
        <f t="shared" si="355"/>
        <v>-28.793279999999999</v>
      </c>
      <c r="FV84" s="375">
        <f t="shared" si="355"/>
        <v>0</v>
      </c>
      <c r="FW84" s="375">
        <f t="shared" si="355"/>
        <v>27.998777</v>
      </c>
      <c r="FX84" s="375">
        <f t="shared" si="355"/>
        <v>-0.21088200000000157</v>
      </c>
      <c r="FY84" s="375">
        <f t="shared" si="355"/>
        <v>-2.5104999999999933E-2</v>
      </c>
      <c r="FZ84" s="375">
        <f t="shared" si="355"/>
        <v>-27.762789999999999</v>
      </c>
      <c r="GA84" s="375">
        <f t="shared" si="355"/>
        <v>28.074092</v>
      </c>
      <c r="GB84" s="375">
        <f t="shared" si="355"/>
        <v>-0.471974000000003</v>
      </c>
      <c r="GC84" s="375">
        <f t="shared" si="355"/>
        <v>-0.93390600000000035</v>
      </c>
      <c r="GD84" s="375">
        <f t="shared" si="355"/>
        <v>0.33138600000000196</v>
      </c>
      <c r="GE84" s="375">
        <f t="shared" si="355"/>
        <v>-0.45188999999999879</v>
      </c>
      <c r="GF84" s="375">
        <f t="shared" si="355"/>
        <v>1.5263840000000002</v>
      </c>
      <c r="GG84" s="375">
        <f t="shared" si="355"/>
        <v>-1.0343260000000001</v>
      </c>
      <c r="GH84" s="375">
        <f t="shared" si="355"/>
        <v>-0.86361200000000338</v>
      </c>
      <c r="GI84" s="375">
        <f t="shared" si="356"/>
        <v>-3.0125999999995656E-2</v>
      </c>
      <c r="GJ84" s="375">
        <f t="shared" si="356"/>
        <v>-0.43180600000000169</v>
      </c>
      <c r="GK84" s="375">
        <f t="shared" si="356"/>
        <v>-0.21088199999999802</v>
      </c>
      <c r="GL84" s="375">
        <f t="shared" si="356"/>
        <v>-0.36151200000000117</v>
      </c>
    </row>
    <row r="85" spans="1:194">
      <c r="D85" s="361" t="s">
        <v>589</v>
      </c>
      <c r="E85" s="361">
        <v>70.41</v>
      </c>
      <c r="F85" s="361">
        <v>69.86</v>
      </c>
      <c r="G85" s="361">
        <v>69.73</v>
      </c>
      <c r="H85" s="361">
        <v>64.989999999999995</v>
      </c>
      <c r="AT85" s="361"/>
      <c r="AU85" s="361"/>
      <c r="AX85" s="361" t="s">
        <v>589</v>
      </c>
      <c r="AY85" s="373">
        <f>0.5192*E85+12.75</f>
        <v>49.306871999999998</v>
      </c>
      <c r="AZ85" s="373">
        <f>0.5192*F85+12.75</f>
        <v>49.021312000000002</v>
      </c>
      <c r="BA85" s="373">
        <f>0.5192*G85+12.75</f>
        <v>48.953816000000003</v>
      </c>
      <c r="BB85" s="373">
        <f>0.5192*H85+12.75</f>
        <v>46.492807999999997</v>
      </c>
      <c r="BP85" s="361"/>
      <c r="BQ85" s="361"/>
      <c r="CE85" s="361"/>
      <c r="CF85" s="361"/>
      <c r="CG85" s="361"/>
      <c r="CH85" s="361"/>
      <c r="CI85" s="361"/>
      <c r="CJ85" s="361"/>
      <c r="CK85" s="361"/>
      <c r="CL85" s="361"/>
      <c r="CM85" s="361"/>
      <c r="CN85" s="361"/>
      <c r="CO85" s="361"/>
      <c r="CP85" s="373"/>
      <c r="CQ85" s="373"/>
      <c r="CR85" s="373"/>
      <c r="CS85" s="373">
        <f>AVERAGE(CS74:CS77)</f>
        <v>0</v>
      </c>
      <c r="CT85" s="373">
        <f>AVERAGE(CT74:CT77)</f>
        <v>0.8203770228353211</v>
      </c>
      <c r="CU85" s="373"/>
      <c r="CV85" s="373">
        <f>AVERAGE(CV74:CV78)</f>
        <v>0.9056024534214393</v>
      </c>
      <c r="CW85" s="373">
        <f t="shared" ref="CW85:DK85" si="359">AVERAGE(CW74:CW78)</f>
        <v>0.91156117963847838</v>
      </c>
      <c r="CX85" s="373">
        <f t="shared" si="359"/>
        <v>0.8520854259831836</v>
      </c>
      <c r="CY85" s="373">
        <f t="shared" si="359"/>
        <v>0.78451594539385572</v>
      </c>
      <c r="CZ85" s="373">
        <f t="shared" si="359"/>
        <v>0.7881402940013652</v>
      </c>
      <c r="DA85" s="373">
        <f t="shared" si="359"/>
        <v>0.82967139253736444</v>
      </c>
      <c r="DB85" s="373">
        <f t="shared" si="359"/>
        <v>0.81480033686405196</v>
      </c>
      <c r="DC85" s="373">
        <f t="shared" si="359"/>
        <v>0.80477517077499194</v>
      </c>
      <c r="DD85" s="382">
        <f t="shared" si="359"/>
        <v>0.8013014443903792</v>
      </c>
      <c r="DE85" s="362">
        <f t="shared" si="359"/>
        <v>0.82163412361885035</v>
      </c>
      <c r="DF85" s="373">
        <f t="shared" si="359"/>
        <v>0.82387517203909488</v>
      </c>
      <c r="DG85" s="373">
        <f t="shared" si="359"/>
        <v>0.78715309532553568</v>
      </c>
      <c r="DH85" s="373">
        <f t="shared" si="359"/>
        <v>0.7814539878320006</v>
      </c>
      <c r="DI85" s="362">
        <f t="shared" si="359"/>
        <v>0.81627219668039586</v>
      </c>
      <c r="DJ85" s="362">
        <f t="shared" si="359"/>
        <v>0.81414915685555689</v>
      </c>
      <c r="DK85" s="362">
        <f t="shared" si="359"/>
        <v>0.77268502457481036</v>
      </c>
      <c r="DL85" s="362">
        <f>AVERAGE(DL74:DL78)</f>
        <v>0.79828772914698043</v>
      </c>
      <c r="DM85" s="362">
        <f>AVERAGE(DM74:DM78)</f>
        <v>0.79349498753742442</v>
      </c>
      <c r="DN85" s="373">
        <f t="shared" ref="DN85:EA85" si="360">AVERAGE(DN74:DN78)</f>
        <v>0.7779882356151161</v>
      </c>
      <c r="DO85" s="373">
        <f t="shared" si="360"/>
        <v>0.82230990077931465</v>
      </c>
      <c r="DP85" s="373">
        <f t="shared" si="360"/>
        <v>0.79300208116710313</v>
      </c>
      <c r="DQ85" s="373">
        <f t="shared" si="360"/>
        <v>0.82220368510718944</v>
      </c>
      <c r="DR85" s="373" t="e">
        <f t="shared" si="360"/>
        <v>#DIV/0!</v>
      </c>
      <c r="DS85" s="373">
        <f>AVERAGE(DS74:DS78)</f>
        <v>0.83744938276241587</v>
      </c>
      <c r="DT85" s="373" t="e">
        <f t="shared" si="360"/>
        <v>#DIV/0!</v>
      </c>
      <c r="DU85" s="373" t="e">
        <f t="shared" si="360"/>
        <v>#DIV/0!</v>
      </c>
      <c r="DV85" s="373">
        <f t="shared" si="360"/>
        <v>0.89856299989926991</v>
      </c>
      <c r="DW85" s="373">
        <f t="shared" si="360"/>
        <v>0.85759913579856462</v>
      </c>
      <c r="DX85" s="373">
        <f t="shared" si="360"/>
        <v>0.87826559435224139</v>
      </c>
      <c r="DY85" s="373" t="e">
        <f t="shared" si="360"/>
        <v>#DIV/0!</v>
      </c>
      <c r="DZ85" s="373">
        <f t="shared" si="360"/>
        <v>0.86070844348801445</v>
      </c>
      <c r="EA85" s="373">
        <f t="shared" si="360"/>
        <v>0.83565978533079543</v>
      </c>
      <c r="EB85" s="362">
        <f>AVERAGE(EB74:EB78)</f>
        <v>0.82553040133255762</v>
      </c>
      <c r="EC85" s="373">
        <f>AVERAGE(EC74:EC78)</f>
        <v>0.84171353265320137</v>
      </c>
      <c r="ED85" s="373">
        <f>AVERAGE(ED74:ED78)</f>
        <v>0.79352129949883121</v>
      </c>
      <c r="EE85" s="373">
        <f t="shared" ref="EE85:EI85" si="361">AVERAGE(EE74:EE78)</f>
        <v>0.99097395255888077</v>
      </c>
      <c r="EF85" s="373">
        <f t="shared" si="361"/>
        <v>0.93524003154085222</v>
      </c>
      <c r="EG85" s="373">
        <f t="shared" si="361"/>
        <v>0.86511658694254512</v>
      </c>
      <c r="EH85" s="373">
        <f t="shared" si="361"/>
        <v>0.85022113306705904</v>
      </c>
      <c r="EI85" s="373">
        <f t="shared" si="361"/>
        <v>0.86749647609349512</v>
      </c>
      <c r="EJ85" s="373">
        <f>AVERAGE(EJ74:EJ78)</f>
        <v>0.8606991171440409</v>
      </c>
      <c r="EK85" s="382">
        <f>AVERAGE(EK74:EK81)</f>
        <v>0.77807784392587265</v>
      </c>
      <c r="EM85" s="373">
        <f>AVERAGE(EM74:EM78)</f>
        <v>30.294</v>
      </c>
      <c r="EN85" s="373">
        <f t="shared" ref="EN85:EO85" si="362">AVERAGE(EN74:EN78)</f>
        <v>27.18</v>
      </c>
      <c r="EO85" s="373">
        <f t="shared" si="362"/>
        <v>23.123999999999999</v>
      </c>
      <c r="EP85" s="373">
        <f>AVERAGE(EP74:EP78)</f>
        <v>22.254000000000001</v>
      </c>
      <c r="EQ85" s="362">
        <f>AVERAGE(EQ74:EQ81)</f>
        <v>23.91375</v>
      </c>
      <c r="ER85" s="373">
        <f>AVERAGE(ER74:ER78)</f>
        <v>22.812000000000001</v>
      </c>
      <c r="ES85" s="361"/>
      <c r="ET85" s="361"/>
      <c r="EU85" s="361"/>
      <c r="EV85" s="244" t="s">
        <v>590</v>
      </c>
      <c r="EW85" s="375">
        <f t="shared" si="357"/>
        <v>-3.5720959999999984</v>
      </c>
      <c r="EX85" s="375">
        <f t="shared" si="358"/>
        <v>-0.41536000000000328</v>
      </c>
      <c r="EY85" s="244">
        <f t="shared" si="358"/>
        <v>-0.87225600000000014</v>
      </c>
      <c r="EZ85" s="375">
        <f t="shared" si="358"/>
        <v>1.4849119999999978</v>
      </c>
      <c r="FA85" s="375">
        <f t="shared" si="358"/>
        <v>-1.1474319999999985</v>
      </c>
      <c r="FB85" s="375">
        <f t="shared" si="358"/>
        <v>1.7445120000000003</v>
      </c>
      <c r="FC85" s="375">
        <f t="shared" si="354"/>
        <v>0.34786400000000128</v>
      </c>
      <c r="FD85" s="375">
        <f t="shared" si="354"/>
        <v>-0.99167200000000122</v>
      </c>
      <c r="FE85" s="375">
        <f t="shared" si="354"/>
        <v>0.9657119999999999</v>
      </c>
      <c r="FF85" s="375">
        <f t="shared" si="354"/>
        <v>2.8452160000000042</v>
      </c>
      <c r="FG85" s="375">
        <f t="shared" si="354"/>
        <v>-4.0653360000000021</v>
      </c>
      <c r="FH85" s="375">
        <f t="shared" si="354"/>
        <v>0.24921600000000055</v>
      </c>
      <c r="FI85" s="375">
        <f t="shared" si="354"/>
        <v>-0.38940000000000197</v>
      </c>
      <c r="FJ85" s="375">
        <f t="shared" si="354"/>
        <v>0.76841600000000199</v>
      </c>
      <c r="FK85" s="375">
        <f t="shared" si="354"/>
        <v>-5.1920000000009736E-3</v>
      </c>
      <c r="FL85" s="375">
        <f t="shared" si="354"/>
        <v>0.68534400000000062</v>
      </c>
      <c r="FM85" s="375">
        <f t="shared" si="354"/>
        <v>2.4090880000000006</v>
      </c>
      <c r="FN85" s="375">
        <f t="shared" si="354"/>
        <v>8.8263999999998788E-2</v>
      </c>
      <c r="FO85" s="375">
        <f t="shared" si="354"/>
        <v>-1.142240000000001</v>
      </c>
      <c r="FP85" s="375">
        <f t="shared" si="354"/>
        <v>0.79437599999999975</v>
      </c>
      <c r="FQ85" s="375">
        <f t="shared" si="354"/>
        <v>-0.37901600000000002</v>
      </c>
      <c r="FR85" s="375">
        <f t="shared" si="354"/>
        <v>0.39978400000000036</v>
      </c>
      <c r="FS85" s="375">
        <f t="shared" si="355"/>
        <v>-31.031032</v>
      </c>
      <c r="FT85" s="375">
        <f t="shared" si="355"/>
        <v>30.537792</v>
      </c>
      <c r="FU85" s="375">
        <f t="shared" si="355"/>
        <v>-30.537792</v>
      </c>
      <c r="FV85" s="375">
        <f t="shared" si="355"/>
        <v>0</v>
      </c>
      <c r="FW85" s="375">
        <f t="shared" si="355"/>
        <v>28.952767000000001</v>
      </c>
      <c r="FX85" s="375">
        <f t="shared" si="355"/>
        <v>0.17573499999999598</v>
      </c>
      <c r="FY85" s="375">
        <f t="shared" si="355"/>
        <v>2.5105000000003486E-2</v>
      </c>
      <c r="FZ85" s="375">
        <f t="shared" si="355"/>
        <v>-29.153607000000001</v>
      </c>
      <c r="GA85" s="375">
        <f t="shared" si="355"/>
        <v>29.389593999999999</v>
      </c>
      <c r="GB85" s="375">
        <f t="shared" si="355"/>
        <v>-0.21590299999999729</v>
      </c>
      <c r="GC85" s="375">
        <f t="shared" si="355"/>
        <v>-1.0393470000000029</v>
      </c>
      <c r="GD85" s="375">
        <f t="shared" si="355"/>
        <v>0.11548300000000111</v>
      </c>
      <c r="GE85" s="375">
        <f t="shared" si="355"/>
        <v>-0.61256200000000049</v>
      </c>
      <c r="GF85" s="375">
        <f t="shared" si="355"/>
        <v>1.6016990000000035</v>
      </c>
      <c r="GG85" s="375">
        <f t="shared" si="355"/>
        <v>-2.0937570000000036</v>
      </c>
      <c r="GH85" s="375">
        <f t="shared" si="355"/>
        <v>-2.2042189999999984</v>
      </c>
      <c r="GI85" s="375">
        <f t="shared" si="356"/>
        <v>-0.82344399999999851</v>
      </c>
      <c r="GJ85" s="375">
        <f t="shared" si="356"/>
        <v>-0.43180600000000169</v>
      </c>
      <c r="GK85" s="375">
        <f t="shared" si="356"/>
        <v>-1.1447879999999984</v>
      </c>
      <c r="GL85" s="375">
        <f t="shared" si="356"/>
        <v>-0.37657500000000255</v>
      </c>
    </row>
    <row r="86" spans="1:194">
      <c r="C86" s="361">
        <f>SUM(C74:C83)</f>
        <v>270.54000000000002</v>
      </c>
      <c r="E86" s="361">
        <f>SUM(E74:E83)</f>
        <v>271.57000000000005</v>
      </c>
      <c r="F86" s="361">
        <f>SUM(F74:F83)</f>
        <v>269.31</v>
      </c>
      <c r="G86" s="361">
        <f t="shared" ref="G86" si="363">SUM(G74:G83)</f>
        <v>253.03</v>
      </c>
      <c r="H86" s="361">
        <f>SUM(H74:H83)</f>
        <v>237.14000000000001</v>
      </c>
      <c r="I86" s="361">
        <f>SUM(I74:I83)</f>
        <v>235.14000000000001</v>
      </c>
      <c r="J86" s="361">
        <f>SUM(J74:J83)</f>
        <v>252.14</v>
      </c>
      <c r="K86" s="361">
        <f>SUM(K74:K83)</f>
        <v>250.71999999999997</v>
      </c>
      <c r="L86" s="361">
        <f t="shared" ref="L86:AT86" si="364">SUM(L74:L83)</f>
        <v>239.85999999999999</v>
      </c>
      <c r="M86" s="361">
        <f t="shared" si="364"/>
        <v>245.67</v>
      </c>
      <c r="N86" s="361">
        <f t="shared" si="364"/>
        <v>271.58000000000004</v>
      </c>
      <c r="O86" s="361">
        <f t="shared" si="364"/>
        <v>254.77999999999997</v>
      </c>
      <c r="P86" s="361">
        <f t="shared" si="364"/>
        <v>242.22000000000003</v>
      </c>
      <c r="Q86" s="361">
        <f t="shared" si="364"/>
        <v>242.84</v>
      </c>
      <c r="R86" s="361">
        <f t="shared" si="364"/>
        <v>252.77</v>
      </c>
      <c r="S86" s="361">
        <f t="shared" si="364"/>
        <v>256.72000000000003</v>
      </c>
      <c r="T86" s="361">
        <f t="shared" si="364"/>
        <v>247.96</v>
      </c>
      <c r="U86" s="361">
        <f t="shared" si="364"/>
        <v>268.63</v>
      </c>
      <c r="V86" s="361">
        <f t="shared" si="364"/>
        <v>267.18</v>
      </c>
      <c r="W86" s="361">
        <f>SUM(W74:W83)</f>
        <v>254.22000000000003</v>
      </c>
      <c r="X86" s="361">
        <f t="shared" si="364"/>
        <v>272.90999999999997</v>
      </c>
      <c r="Y86" s="361">
        <f t="shared" si="364"/>
        <v>260.26</v>
      </c>
      <c r="Z86" s="361">
        <f t="shared" si="364"/>
        <v>272.70000000000005</v>
      </c>
      <c r="AA86" s="361">
        <f t="shared" si="364"/>
        <v>0</v>
      </c>
      <c r="AB86" s="361">
        <f t="shared" si="364"/>
        <v>272.34000000000003</v>
      </c>
      <c r="AC86" s="361">
        <f t="shared" si="364"/>
        <v>0</v>
      </c>
      <c r="AD86" s="361">
        <f t="shared" si="364"/>
        <v>0</v>
      </c>
      <c r="AE86" s="361">
        <f t="shared" si="364"/>
        <v>289.65999999999997</v>
      </c>
      <c r="AF86" s="361">
        <f t="shared" si="364"/>
        <v>278.27000000000004</v>
      </c>
      <c r="AG86" s="361">
        <f t="shared" si="364"/>
        <v>284.79000000000002</v>
      </c>
      <c r="AH86" s="361">
        <f t="shared" si="364"/>
        <v>0</v>
      </c>
      <c r="AI86" s="361">
        <f t="shared" si="364"/>
        <v>281.32</v>
      </c>
      <c r="AJ86" s="361">
        <f t="shared" si="364"/>
        <v>271.98</v>
      </c>
      <c r="AK86" s="361">
        <f t="shared" si="364"/>
        <v>262.15000000000003</v>
      </c>
      <c r="AL86" s="361">
        <f t="shared" si="364"/>
        <v>268.76</v>
      </c>
      <c r="AM86" s="361">
        <f t="shared" si="364"/>
        <v>249.9</v>
      </c>
      <c r="AN86" s="361">
        <f t="shared" si="364"/>
        <v>320.39999999999998</v>
      </c>
      <c r="AO86" s="361">
        <f t="shared" si="364"/>
        <v>294.43000000000006</v>
      </c>
      <c r="AP86" s="361">
        <f>SUM(AP74:AP83)</f>
        <v>257.57</v>
      </c>
      <c r="AQ86" s="361">
        <f>SUM(AQ74:AQ83)</f>
        <v>244.09000000000003</v>
      </c>
      <c r="AR86" s="361">
        <f t="shared" si="364"/>
        <v>244.04</v>
      </c>
      <c r="AS86" s="361">
        <f t="shared" si="364"/>
        <v>238.99</v>
      </c>
      <c r="AT86" s="361">
        <f t="shared" si="364"/>
        <v>223.86</v>
      </c>
      <c r="AU86" s="361"/>
      <c r="AW86" s="373">
        <f>SUM(AW74:AW83)</f>
        <v>274.72981062205724</v>
      </c>
      <c r="AY86" s="373">
        <f>SUM(AY74:AY83)</f>
        <v>268.499144</v>
      </c>
      <c r="AZ86" s="373">
        <f t="shared" ref="AZ86:CN86" si="365">SUM(AZ74:AZ83)</f>
        <v>267.32575199999997</v>
      </c>
      <c r="BA86" s="373">
        <f t="shared" si="365"/>
        <v>258.873176</v>
      </c>
      <c r="BB86" s="373">
        <f t="shared" si="365"/>
        <v>250.62308800000002</v>
      </c>
      <c r="BC86" s="373">
        <f t="shared" si="365"/>
        <v>249.584688</v>
      </c>
      <c r="BD86" s="373">
        <f t="shared" si="365"/>
        <v>258.41108800000001</v>
      </c>
      <c r="BE86" s="373">
        <f t="shared" si="365"/>
        <v>257.67382399999997</v>
      </c>
      <c r="BF86" s="373">
        <f t="shared" si="365"/>
        <v>252.035312</v>
      </c>
      <c r="BG86" s="373">
        <f t="shared" si="365"/>
        <v>255.05186399999999</v>
      </c>
      <c r="BH86" s="373">
        <f t="shared" si="365"/>
        <v>268.50433599999997</v>
      </c>
      <c r="BI86" s="373">
        <f t="shared" si="365"/>
        <v>259.78177600000004</v>
      </c>
      <c r="BJ86" s="373">
        <f t="shared" si="365"/>
        <v>253.26062399999995</v>
      </c>
      <c r="BK86" s="373">
        <f t="shared" si="365"/>
        <v>253.58252800000002</v>
      </c>
      <c r="BL86" s="373">
        <f t="shared" si="365"/>
        <v>258.73818399999999</v>
      </c>
      <c r="BM86" s="373">
        <f t="shared" si="365"/>
        <v>260.78902400000004</v>
      </c>
      <c r="BN86" s="373">
        <f t="shared" si="365"/>
        <v>256.24083199999995</v>
      </c>
      <c r="BO86" s="373">
        <f t="shared" si="365"/>
        <v>266.97269599999998</v>
      </c>
      <c r="BP86" s="373">
        <f t="shared" si="365"/>
        <v>266.21985599999994</v>
      </c>
      <c r="BQ86" s="373">
        <f t="shared" si="365"/>
        <v>259.49102400000004</v>
      </c>
      <c r="BR86" s="373">
        <f t="shared" si="365"/>
        <v>269.19487199999998</v>
      </c>
      <c r="BS86" s="373">
        <f t="shared" si="365"/>
        <v>262.62699199999997</v>
      </c>
      <c r="BT86" s="373">
        <f t="shared" si="365"/>
        <v>269.08583999999996</v>
      </c>
      <c r="BU86" s="373">
        <f t="shared" si="365"/>
        <v>0</v>
      </c>
      <c r="BV86" s="373">
        <f t="shared" si="365"/>
        <v>268.89892800000007</v>
      </c>
      <c r="BW86" s="373">
        <f t="shared" si="365"/>
        <v>0</v>
      </c>
      <c r="BX86" s="373">
        <f t="shared" si="365"/>
        <v>0</v>
      </c>
      <c r="BY86" s="373">
        <f t="shared" si="365"/>
        <v>272.93828599999995</v>
      </c>
      <c r="BZ86" s="373">
        <f t="shared" si="365"/>
        <v>267.21936700000003</v>
      </c>
      <c r="CA86" s="373">
        <f t="shared" si="365"/>
        <v>270.49305899999996</v>
      </c>
      <c r="CB86" s="373">
        <f t="shared" si="365"/>
        <v>0</v>
      </c>
      <c r="CC86" s="373">
        <f t="shared" si="365"/>
        <v>268.75077199999998</v>
      </c>
      <c r="CD86" s="373">
        <f t="shared" si="365"/>
        <v>264.06115799999998</v>
      </c>
      <c r="CE86" s="373">
        <f t="shared" si="365"/>
        <v>259.12551500000001</v>
      </c>
      <c r="CF86" s="373">
        <f>SUM(CF74:CF83)</f>
        <v>262.44439599999998</v>
      </c>
      <c r="CG86" s="373">
        <f>SUM(CG74:CG83)</f>
        <v>252.97478999999998</v>
      </c>
      <c r="CH86" s="373">
        <f>SUM(CH74:CH83)</f>
        <v>288.37284000000005</v>
      </c>
      <c r="CI86" s="373">
        <f t="shared" si="365"/>
        <v>275.333303</v>
      </c>
      <c r="CJ86" s="373">
        <f>SUM(CJ74:CJ83)</f>
        <v>256.825897</v>
      </c>
      <c r="CK86" s="373">
        <f t="shared" si="365"/>
        <v>250.05758900000001</v>
      </c>
      <c r="CL86" s="373">
        <f t="shared" si="365"/>
        <v>250.03248400000001</v>
      </c>
      <c r="CM86" s="373">
        <f t="shared" si="365"/>
        <v>247.49687900000001</v>
      </c>
      <c r="CN86" s="373">
        <f t="shared" si="365"/>
        <v>239.90010600000002</v>
      </c>
      <c r="CO86" s="361"/>
      <c r="CP86" s="373"/>
      <c r="CQ86" s="373"/>
      <c r="CR86" s="373"/>
      <c r="CS86" s="373"/>
      <c r="CT86" s="373"/>
      <c r="CU86" s="373"/>
      <c r="CV86" s="373"/>
      <c r="CW86" s="373"/>
      <c r="CX86" s="373"/>
      <c r="CY86" s="373"/>
      <c r="CZ86" s="373"/>
      <c r="DA86" s="373"/>
      <c r="DB86" s="373"/>
      <c r="DC86" s="373"/>
      <c r="DD86" s="362"/>
      <c r="DE86" s="373"/>
      <c r="DF86" s="373"/>
      <c r="DG86" s="373"/>
      <c r="DH86" s="373"/>
      <c r="DI86" s="373"/>
      <c r="DJ86" s="373"/>
      <c r="DK86" s="373"/>
      <c r="DL86" s="373"/>
      <c r="DM86" s="373"/>
      <c r="DN86" s="373"/>
      <c r="DO86" s="373"/>
      <c r="DP86" s="373"/>
      <c r="DQ86" s="373"/>
      <c r="DR86" s="373"/>
      <c r="DS86" s="373"/>
      <c r="DT86" s="373"/>
      <c r="DU86" s="373"/>
      <c r="DV86" s="373"/>
      <c r="DW86" s="373"/>
      <c r="DX86" s="373"/>
      <c r="DY86" s="373"/>
      <c r="DZ86" s="373"/>
      <c r="EA86" s="373"/>
      <c r="EB86" s="373"/>
      <c r="EC86" s="373"/>
      <c r="ED86" s="373"/>
      <c r="EE86" s="373"/>
      <c r="EF86" s="373"/>
      <c r="EG86" s="373"/>
      <c r="EH86" s="373"/>
      <c r="EI86" s="373"/>
      <c r="EJ86" s="373"/>
      <c r="EK86" s="373"/>
      <c r="EM86" s="373"/>
      <c r="EN86" s="373"/>
      <c r="EO86" s="373"/>
      <c r="EP86" s="373"/>
      <c r="EQ86" s="362"/>
      <c r="ER86" s="373"/>
      <c r="ES86" s="361"/>
      <c r="ET86" s="361"/>
      <c r="EU86" s="361"/>
      <c r="EW86" s="375"/>
      <c r="EX86" s="375"/>
      <c r="EY86" s="375"/>
      <c r="EZ86" s="375"/>
      <c r="FA86" s="375"/>
      <c r="FB86" s="375"/>
      <c r="FC86" s="375"/>
      <c r="FD86" s="375"/>
      <c r="FE86" s="375"/>
      <c r="FF86" s="375"/>
      <c r="FG86" s="375"/>
      <c r="FH86" s="375"/>
      <c r="FI86" s="375"/>
      <c r="FJ86" s="375"/>
      <c r="FK86" s="375"/>
      <c r="FL86" s="375"/>
      <c r="FM86" s="375"/>
      <c r="FN86" s="375"/>
      <c r="FO86" s="375"/>
      <c r="FP86" s="375"/>
      <c r="FQ86" s="375"/>
      <c r="FR86" s="375"/>
      <c r="FS86" s="375"/>
      <c r="FT86" s="375"/>
      <c r="FU86" s="375"/>
      <c r="FV86" s="375"/>
      <c r="FW86" s="375"/>
      <c r="FX86" s="375"/>
      <c r="FY86" s="375"/>
      <c r="FZ86" s="375"/>
      <c r="GA86" s="375"/>
      <c r="GB86" s="375"/>
      <c r="GC86" s="375"/>
      <c r="GD86" s="375"/>
      <c r="GE86" s="375"/>
      <c r="GF86" s="375"/>
      <c r="GG86" s="375"/>
      <c r="GH86" s="375"/>
      <c r="GI86" s="375"/>
      <c r="GJ86" s="375"/>
      <c r="GK86" s="375"/>
      <c r="GL86" s="375"/>
    </row>
    <row r="87" spans="1:194">
      <c r="AT87" s="361"/>
      <c r="AU87" s="361"/>
      <c r="BP87" s="361"/>
      <c r="BQ87" s="361"/>
      <c r="CE87" s="361"/>
      <c r="CF87" s="361"/>
      <c r="CG87" s="361"/>
      <c r="CH87" s="361"/>
      <c r="CI87" s="361"/>
      <c r="CJ87" s="361"/>
      <c r="CK87" s="361"/>
      <c r="CL87" s="361"/>
      <c r="CM87" s="361"/>
      <c r="CN87" s="361"/>
      <c r="CO87" s="361"/>
      <c r="CP87" s="373"/>
      <c r="CQ87" s="373"/>
      <c r="CR87" s="373"/>
      <c r="CS87" s="373"/>
      <c r="CT87" s="373"/>
      <c r="CU87" s="373"/>
      <c r="CV87" s="373"/>
      <c r="CW87" s="373"/>
      <c r="CX87" s="373"/>
      <c r="CY87" s="373"/>
      <c r="CZ87" s="373"/>
      <c r="DA87" s="373"/>
      <c r="DB87" s="373"/>
      <c r="DC87" s="373"/>
      <c r="DD87" s="362"/>
      <c r="DE87" s="373"/>
      <c r="DF87" s="373"/>
      <c r="ES87" s="361"/>
      <c r="ET87" s="361"/>
      <c r="EU87" s="361"/>
      <c r="EV87" s="361"/>
      <c r="EW87" s="375">
        <f>AY83-AW83</f>
        <v>-4.0837652691765065</v>
      </c>
      <c r="EX87" s="375">
        <f t="shared" si="358"/>
        <v>-1.1162800000000033</v>
      </c>
      <c r="EY87" s="244">
        <f t="shared" si="358"/>
        <v>0.95532800000000151</v>
      </c>
      <c r="EZ87" s="375">
        <f t="shared" si="358"/>
        <v>0.32709599999999739</v>
      </c>
      <c r="FA87" s="375">
        <f t="shared" si="358"/>
        <v>-0.63861599999999896</v>
      </c>
      <c r="FB87" s="375">
        <f t="shared" si="358"/>
        <v>1.3499200000000009</v>
      </c>
      <c r="FC87" s="375">
        <f t="shared" si="354"/>
        <v>-0.3063280000000006</v>
      </c>
      <c r="FD87" s="375">
        <f t="shared" si="354"/>
        <v>-1.6718240000000009</v>
      </c>
      <c r="FE87" s="375">
        <f t="shared" si="354"/>
        <v>1.3447280000000035</v>
      </c>
      <c r="FF87" s="375">
        <f t="shared" si="354"/>
        <v>0.99686399999999509</v>
      </c>
      <c r="FG87" s="375">
        <f t="shared" si="354"/>
        <v>-0.30113599999999963</v>
      </c>
      <c r="FH87" s="375">
        <f t="shared" si="354"/>
        <v>-0.13499199999999689</v>
      </c>
      <c r="FI87" s="375">
        <f t="shared" si="354"/>
        <v>0.33747999999999934</v>
      </c>
      <c r="FJ87" s="375">
        <f t="shared" si="354"/>
        <v>-0.52958399999999983</v>
      </c>
      <c r="FK87" s="375">
        <f t="shared" si="354"/>
        <v>0.34267200000000031</v>
      </c>
      <c r="FL87" s="375">
        <f t="shared" si="354"/>
        <v>0.23364000000000118</v>
      </c>
      <c r="FM87" s="375">
        <f t="shared" si="354"/>
        <v>-8.3072000000001367E-2</v>
      </c>
      <c r="FN87" s="375">
        <f t="shared" si="354"/>
        <v>-8.8264000000002341E-2</v>
      </c>
      <c r="FO87" s="375">
        <f t="shared" si="354"/>
        <v>-0.93455999999999761</v>
      </c>
      <c r="FP87" s="375">
        <f t="shared" si="354"/>
        <v>1.0903199999999984</v>
      </c>
      <c r="FQ87" s="375">
        <f t="shared" si="354"/>
        <v>-0.25959999999999894</v>
      </c>
      <c r="FR87" s="375">
        <f t="shared" si="354"/>
        <v>0.19729599999999436</v>
      </c>
      <c r="FS87" s="375">
        <f t="shared" si="355"/>
        <v>-32.728815999999995</v>
      </c>
      <c r="FT87" s="375">
        <f t="shared" si="355"/>
        <v>32.432872000000003</v>
      </c>
      <c r="FU87" s="375">
        <f t="shared" si="355"/>
        <v>-32.432872000000003</v>
      </c>
      <c r="FV87" s="375">
        <f t="shared" si="355"/>
        <v>0</v>
      </c>
      <c r="FW87" s="375">
        <f t="shared" si="355"/>
        <v>30.679991000000001</v>
      </c>
      <c r="FX87" s="375">
        <f t="shared" si="355"/>
        <v>0.60754099999999767</v>
      </c>
      <c r="FY87" s="375">
        <f t="shared" si="355"/>
        <v>-2.0083999999997104E-2</v>
      </c>
      <c r="FZ87" s="375">
        <f t="shared" si="355"/>
        <v>-31.267448000000002</v>
      </c>
      <c r="GA87" s="375">
        <f t="shared" si="355"/>
        <v>31.182091</v>
      </c>
      <c r="GB87" s="375">
        <f t="shared" si="355"/>
        <v>-0.3012599999999992</v>
      </c>
      <c r="GC87" s="375">
        <f t="shared" si="355"/>
        <v>8.0335999999999075E-2</v>
      </c>
      <c r="GD87" s="375">
        <f t="shared" si="355"/>
        <v>-3.5146999999998485E-2</v>
      </c>
      <c r="GE87" s="375">
        <f t="shared" si="355"/>
        <v>-0.17573499999999953</v>
      </c>
      <c r="GF87" s="375">
        <f t="shared" si="355"/>
        <v>1.1447879999999984</v>
      </c>
      <c r="GG87" s="375">
        <f t="shared" si="355"/>
        <v>-0.11046200000000184</v>
      </c>
      <c r="GH87" s="375">
        <f t="shared" si="355"/>
        <v>-1.6970979999999969</v>
      </c>
      <c r="GI87" s="375">
        <f t="shared" si="356"/>
        <v>-3.5448260000000005</v>
      </c>
      <c r="GJ87" s="375">
        <f t="shared" si="356"/>
        <v>1.3958379999999977</v>
      </c>
      <c r="GK87" s="375">
        <f t="shared" si="356"/>
        <v>1.0041999999998552E-2</v>
      </c>
      <c r="GL87" s="375">
        <f t="shared" si="356"/>
        <v>-8.0335999999995522E-2</v>
      </c>
    </row>
    <row r="88" spans="1:194">
      <c r="AT88" s="361"/>
      <c r="AU88" s="361"/>
      <c r="BP88" s="361"/>
      <c r="BQ88" s="361"/>
      <c r="CE88" s="361"/>
      <c r="CF88" s="361"/>
      <c r="CG88" s="361"/>
      <c r="CH88" s="361"/>
      <c r="CI88" s="361"/>
      <c r="CJ88" s="361"/>
      <c r="CK88" s="361"/>
      <c r="CL88" s="361"/>
      <c r="CM88" s="361"/>
      <c r="CN88" s="361"/>
      <c r="CO88" s="361"/>
      <c r="CP88" s="373"/>
      <c r="CQ88" s="373"/>
      <c r="CR88" s="373"/>
      <c r="CS88" s="373"/>
      <c r="CT88" s="373"/>
      <c r="CU88" s="373"/>
      <c r="CV88" s="373"/>
      <c r="CW88" s="373"/>
      <c r="CX88" s="373"/>
      <c r="CY88" s="373"/>
      <c r="CZ88" s="373"/>
      <c r="DA88" s="373"/>
      <c r="DB88" s="373"/>
      <c r="DC88" s="373"/>
      <c r="DD88" s="362"/>
      <c r="DE88" s="373"/>
      <c r="DF88" s="373"/>
      <c r="ES88" s="361"/>
      <c r="ET88" s="361"/>
      <c r="EU88" s="361"/>
      <c r="EV88" s="361"/>
      <c r="EW88" s="375">
        <f>SUM(EW78:EW82)</f>
        <v>11.754687999999994</v>
      </c>
      <c r="EX88" s="375">
        <f>SUM(EX78:EX82)</f>
        <v>0.77360800000000296</v>
      </c>
      <c r="EY88" s="375">
        <f t="shared" ref="EY88:GL88" si="366">SUM(EY78:EY82)</f>
        <v>-8.3227760000000011</v>
      </c>
      <c r="EZ88" s="375">
        <f t="shared" si="366"/>
        <v>-11.162799999999997</v>
      </c>
      <c r="FA88" s="375">
        <f t="shared" si="366"/>
        <v>1.4070319999999938</v>
      </c>
      <c r="FB88" s="375">
        <f t="shared" si="366"/>
        <v>5.6696640000000045</v>
      </c>
      <c r="FC88" s="375">
        <f t="shared" si="366"/>
        <v>-2.1183359999999993</v>
      </c>
      <c r="FD88" s="375">
        <f t="shared" si="366"/>
        <v>-1.3499200000000009</v>
      </c>
      <c r="FE88" s="375">
        <f t="shared" si="366"/>
        <v>-0.23364000000000118</v>
      </c>
      <c r="FF88" s="375">
        <f t="shared" si="366"/>
        <v>2.8815600000000039</v>
      </c>
      <c r="FG88" s="375">
        <f t="shared" si="366"/>
        <v>0.27517599999999831</v>
      </c>
      <c r="FH88" s="375">
        <f t="shared" si="366"/>
        <v>-5.3269919999999971</v>
      </c>
      <c r="FI88" s="375">
        <f t="shared" si="366"/>
        <v>-0.69572800000000612</v>
      </c>
      <c r="FJ88" s="375">
        <f t="shared" si="366"/>
        <v>4.7299120000000023</v>
      </c>
      <c r="FK88" s="375">
        <f t="shared" si="366"/>
        <v>-0.36344000000000065</v>
      </c>
      <c r="FL88" s="375">
        <f t="shared" si="366"/>
        <v>-5.6021679999999989</v>
      </c>
      <c r="FM88" s="375">
        <f t="shared" si="366"/>
        <v>3.4267199999999924</v>
      </c>
      <c r="FN88" s="375">
        <f t="shared" si="366"/>
        <v>-0.49843199999999044</v>
      </c>
      <c r="FO88" s="375">
        <f t="shared" si="366"/>
        <v>-2.2066000000000017</v>
      </c>
      <c r="FP88" s="375">
        <f t="shared" si="366"/>
        <v>6.0954079999999955</v>
      </c>
      <c r="FQ88" s="375">
        <f t="shared" si="366"/>
        <v>-4.1224480000000021</v>
      </c>
      <c r="FR88" s="375">
        <f t="shared" si="366"/>
        <v>4.1328320000000005</v>
      </c>
      <c r="FS88" s="375">
        <f t="shared" si="366"/>
        <v>-115.483088</v>
      </c>
      <c r="FT88" s="375">
        <f t="shared" si="366"/>
        <v>117.67411200000001</v>
      </c>
      <c r="FU88" s="375">
        <f t="shared" si="366"/>
        <v>-117.67411200000001</v>
      </c>
      <c r="FV88" s="375">
        <f t="shared" si="366"/>
        <v>0</v>
      </c>
      <c r="FW88" s="375">
        <f t="shared" si="366"/>
        <v>126.93426399999998</v>
      </c>
      <c r="FX88" s="375">
        <f t="shared" si="366"/>
        <v>-6.2511450000000011</v>
      </c>
      <c r="FY88" s="375">
        <f t="shared" si="366"/>
        <v>3.2736920000000005</v>
      </c>
      <c r="FZ88" s="375">
        <f t="shared" si="366"/>
        <v>-123.95681099999999</v>
      </c>
      <c r="GA88" s="375">
        <f t="shared" si="366"/>
        <v>121.044631</v>
      </c>
      <c r="GB88" s="375">
        <f t="shared" si="366"/>
        <v>-3.3891749999999945</v>
      </c>
      <c r="GC88" s="375">
        <f t="shared" si="366"/>
        <v>-1.6117410000000056</v>
      </c>
      <c r="GD88" s="375">
        <f t="shared" si="366"/>
        <v>2.3899960000000036</v>
      </c>
      <c r="GE88" s="375">
        <f t="shared" si="366"/>
        <v>-6.8486440000000002</v>
      </c>
      <c r="GF88" s="375">
        <f t="shared" si="366"/>
        <v>28.218019999999992</v>
      </c>
      <c r="GG88" s="375">
        <f t="shared" si="366"/>
        <v>-7.8176969999999955</v>
      </c>
      <c r="GH88" s="375">
        <f t="shared" si="366"/>
        <v>-10.182587999999992</v>
      </c>
      <c r="GI88" s="375">
        <f t="shared" si="366"/>
        <v>-2.1841350000000048</v>
      </c>
      <c r="GJ88" s="375">
        <f t="shared" si="366"/>
        <v>2.3297440000000051</v>
      </c>
      <c r="GK88" s="375">
        <f t="shared" si="366"/>
        <v>-0.92888500000000818</v>
      </c>
      <c r="GL88" s="375">
        <f t="shared" si="366"/>
        <v>-6.5222789999999904</v>
      </c>
    </row>
    <row r="89" spans="1:194">
      <c r="A89" s="361" t="s">
        <v>599</v>
      </c>
      <c r="C89" s="361">
        <v>20</v>
      </c>
      <c r="D89" s="361" t="s">
        <v>36</v>
      </c>
      <c r="E89" s="361">
        <v>34.97</v>
      </c>
      <c r="F89" s="361">
        <f>G89/G90*F90</f>
        <v>32.838114851485152</v>
      </c>
      <c r="G89" s="361">
        <v>31.94</v>
      </c>
      <c r="H89" s="361">
        <v>27.61</v>
      </c>
      <c r="I89" s="361">
        <v>26.37</v>
      </c>
      <c r="J89" s="361">
        <v>15.14</v>
      </c>
      <c r="K89" s="361">
        <v>11.11</v>
      </c>
      <c r="L89" s="361">
        <v>13.02</v>
      </c>
      <c r="M89" s="361">
        <v>12.8</v>
      </c>
      <c r="N89" s="361">
        <v>15.11</v>
      </c>
      <c r="O89" s="361">
        <v>17.54</v>
      </c>
      <c r="P89" s="361">
        <v>14.94</v>
      </c>
      <c r="Q89" s="361">
        <v>12.6</v>
      </c>
      <c r="R89" s="361">
        <v>12.75</v>
      </c>
      <c r="S89" s="361">
        <v>12.92</v>
      </c>
      <c r="T89" s="361">
        <v>11.91</v>
      </c>
      <c r="U89" s="361">
        <v>14.27</v>
      </c>
      <c r="V89" s="372">
        <v>15.59</v>
      </c>
      <c r="W89" s="361">
        <v>14.31</v>
      </c>
      <c r="X89" s="361">
        <v>14.2</v>
      </c>
      <c r="Y89" s="361">
        <v>12.65</v>
      </c>
      <c r="Z89" s="361">
        <v>15.02</v>
      </c>
      <c r="AA89" s="372"/>
      <c r="AB89" s="361">
        <v>15.21</v>
      </c>
      <c r="AC89" s="372"/>
      <c r="AD89" s="372"/>
      <c r="AE89" s="361">
        <v>26.04</v>
      </c>
      <c r="AF89" s="361">
        <v>22.96</v>
      </c>
      <c r="AG89" s="361">
        <v>23.3</v>
      </c>
      <c r="AH89" s="372"/>
      <c r="AI89" s="361">
        <v>18.04</v>
      </c>
      <c r="AJ89" s="361">
        <v>15.29</v>
      </c>
      <c r="AK89" s="378">
        <v>15.55</v>
      </c>
      <c r="AL89" s="374">
        <v>15.44</v>
      </c>
      <c r="AM89" s="379">
        <v>16.34</v>
      </c>
      <c r="AN89" s="379">
        <v>14.08</v>
      </c>
      <c r="AO89" s="379">
        <v>22.27</v>
      </c>
      <c r="AP89" s="379">
        <v>16.600000000000001</v>
      </c>
      <c r="AQ89" s="379">
        <v>20.21</v>
      </c>
      <c r="AR89" s="379">
        <v>20.61</v>
      </c>
      <c r="AS89" s="379">
        <v>16.100000000000001</v>
      </c>
      <c r="AT89" s="244">
        <v>19.3</v>
      </c>
      <c r="AU89" s="380"/>
      <c r="AW89" s="373">
        <f t="shared" ref="AW89:AW99" si="367">0.5192*C89+12.75</f>
        <v>23.134</v>
      </c>
      <c r="AX89" s="361" t="s">
        <v>36</v>
      </c>
      <c r="AY89" s="373">
        <f t="shared" ref="AY89:BN98" si="368">0.5192*E89+12.75</f>
        <v>30.906423999999998</v>
      </c>
      <c r="AZ89" s="373">
        <f t="shared" si="368"/>
        <v>29.799549230891092</v>
      </c>
      <c r="BA89" s="373">
        <f t="shared" si="368"/>
        <v>29.333248000000001</v>
      </c>
      <c r="BB89" s="373">
        <f t="shared" si="368"/>
        <v>27.085111999999999</v>
      </c>
      <c r="BC89" s="373">
        <f t="shared" si="368"/>
        <v>26.441304000000002</v>
      </c>
      <c r="BD89" s="373">
        <f t="shared" si="368"/>
        <v>20.610688</v>
      </c>
      <c r="BE89" s="373">
        <f t="shared" si="368"/>
        <v>18.518312000000002</v>
      </c>
      <c r="BF89" s="373">
        <f t="shared" si="368"/>
        <v>19.509983999999999</v>
      </c>
      <c r="BG89" s="373">
        <f t="shared" si="368"/>
        <v>19.395759999999999</v>
      </c>
      <c r="BH89" s="373">
        <f t="shared" si="368"/>
        <v>20.595112</v>
      </c>
      <c r="BI89" s="373">
        <f t="shared" si="368"/>
        <v>21.856767999999999</v>
      </c>
      <c r="BJ89" s="373">
        <f t="shared" si="368"/>
        <v>20.506847999999998</v>
      </c>
      <c r="BK89" s="373">
        <f t="shared" si="368"/>
        <v>19.291920000000001</v>
      </c>
      <c r="BL89" s="373">
        <f t="shared" si="368"/>
        <v>19.369799999999998</v>
      </c>
      <c r="BM89" s="373">
        <f t="shared" si="368"/>
        <v>19.458064</v>
      </c>
      <c r="BN89" s="373">
        <f t="shared" si="368"/>
        <v>18.933672000000001</v>
      </c>
      <c r="BO89" s="373">
        <f t="shared" ref="BO89:BT98" si="369">0.5192*U89+12.75</f>
        <v>20.158984</v>
      </c>
      <c r="BP89" s="373">
        <f t="shared" si="369"/>
        <v>20.844327999999997</v>
      </c>
      <c r="BQ89" s="373">
        <f t="shared" si="369"/>
        <v>20.179752000000001</v>
      </c>
      <c r="BR89" s="373">
        <f t="shared" si="369"/>
        <v>20.122640000000001</v>
      </c>
      <c r="BS89" s="373">
        <f t="shared" si="369"/>
        <v>19.317879999999999</v>
      </c>
      <c r="BT89" s="373">
        <f t="shared" si="369"/>
        <v>20.548383999999999</v>
      </c>
      <c r="BU89" s="373"/>
      <c r="BV89" s="373">
        <f t="shared" ref="BV89:BV98" si="370">0.5192*AB89+12.75</f>
        <v>20.647031999999999</v>
      </c>
      <c r="BW89" s="373"/>
      <c r="BX89" s="373"/>
      <c r="BY89" s="373">
        <f t="shared" ref="BY89:CA98" si="371">0.5021*AE89+12.75</f>
        <v>25.824683999999998</v>
      </c>
      <c r="BZ89" s="373">
        <f t="shared" si="371"/>
        <v>24.278216</v>
      </c>
      <c r="CA89" s="373">
        <f t="shared" si="371"/>
        <v>24.448930000000001</v>
      </c>
      <c r="CB89" s="373"/>
      <c r="CC89" s="373">
        <f t="shared" ref="CC89:CN98" si="372">0.5021*AI89+12.75</f>
        <v>21.807884000000001</v>
      </c>
      <c r="CD89" s="373">
        <f t="shared" si="372"/>
        <v>20.427109000000002</v>
      </c>
      <c r="CE89" s="373">
        <f t="shared" si="372"/>
        <v>20.557655</v>
      </c>
      <c r="CF89" s="373">
        <f t="shared" si="372"/>
        <v>20.502423999999998</v>
      </c>
      <c r="CG89" s="373">
        <f t="shared" si="372"/>
        <v>20.954314</v>
      </c>
      <c r="CH89" s="373">
        <f t="shared" si="372"/>
        <v>19.819568</v>
      </c>
      <c r="CI89" s="373">
        <f t="shared" si="372"/>
        <v>23.931767000000001</v>
      </c>
      <c r="CJ89" s="373">
        <f t="shared" si="372"/>
        <v>21.084859999999999</v>
      </c>
      <c r="CK89" s="373">
        <f t="shared" si="372"/>
        <v>22.897441000000001</v>
      </c>
      <c r="CL89" s="373">
        <f t="shared" si="372"/>
        <v>23.098281</v>
      </c>
      <c r="CM89" s="373">
        <f t="shared" si="372"/>
        <v>20.83381</v>
      </c>
      <c r="CN89" s="373">
        <f t="shared" si="372"/>
        <v>22.440530000000003</v>
      </c>
      <c r="CO89" s="373"/>
      <c r="CP89" s="373">
        <v>31.762795761568999</v>
      </c>
      <c r="CQ89" s="373">
        <f>CP89*0.8</f>
        <v>25.4102366092552</v>
      </c>
      <c r="CR89" s="373">
        <f>BD89/CQ89</f>
        <v>0.81111751602080495</v>
      </c>
      <c r="CS89" s="373"/>
      <c r="CT89" s="373"/>
      <c r="CU89" s="373"/>
      <c r="CV89" s="373">
        <f>AY89/CP89</f>
        <v>0.97303852696099391</v>
      </c>
      <c r="CW89" s="373">
        <f>AZ89/CP89</f>
        <v>0.93819037387592585</v>
      </c>
      <c r="CX89" s="373">
        <f>BA89/CP89</f>
        <v>0.9235096375077726</v>
      </c>
      <c r="CY89" s="373">
        <f>BB89/CP89</f>
        <v>0.85273072947726136</v>
      </c>
      <c r="CZ89" s="373">
        <f>BC89/CP89</f>
        <v>0.83246148098815442</v>
      </c>
      <c r="DA89" s="373">
        <f>BD89/CP89</f>
        <v>0.64889401281664405</v>
      </c>
      <c r="DB89" s="373">
        <f>BE89/CP89</f>
        <v>0.58301895522704594</v>
      </c>
      <c r="DC89" s="373">
        <f>BF89/CP89</f>
        <v>0.61424013636752539</v>
      </c>
      <c r="DD89" s="362">
        <f>BG89/CP89</f>
        <v>0.61064397937752257</v>
      </c>
      <c r="DE89" s="373">
        <f>BH89/CP89</f>
        <v>0.64840362777255267</v>
      </c>
      <c r="DF89" s="373">
        <f>BI89/CP89</f>
        <v>0.68812481634394806</v>
      </c>
      <c r="DG89" s="373">
        <f>BJ89/CP89</f>
        <v>0.64562477918936856</v>
      </c>
      <c r="DH89" s="373">
        <f>BK89/CP89</f>
        <v>0.60737474575024719</v>
      </c>
      <c r="DI89" s="373">
        <f>BL89/CP89</f>
        <v>0.60982667097070364</v>
      </c>
      <c r="DJ89" s="373">
        <f>BM89/CP89</f>
        <v>0.61260551955388776</v>
      </c>
      <c r="DK89" s="373">
        <f>BN89/CP89</f>
        <v>0.59609588973614736</v>
      </c>
      <c r="DL89" s="373">
        <f>BO89/CP89</f>
        <v>0.63467284653799627</v>
      </c>
      <c r="DM89" s="373">
        <f>BP89/CP89</f>
        <v>0.65624978847801341</v>
      </c>
      <c r="DN89" s="373">
        <f>BQ89/CP89</f>
        <v>0.63532669326345137</v>
      </c>
      <c r="DO89" s="373">
        <f>BR89/CP89</f>
        <v>0.6335286147684499</v>
      </c>
      <c r="DP89" s="373">
        <f>BS89/CP89</f>
        <v>0.60819205415706601</v>
      </c>
      <c r="DQ89" s="373">
        <f>BT89/CP89</f>
        <v>0.64693247264027876</v>
      </c>
      <c r="DR89" s="373"/>
      <c r="DS89" s="373">
        <f>BV89/CP89</f>
        <v>0.65003824458619042</v>
      </c>
      <c r="DT89" s="373"/>
      <c r="DU89" s="373"/>
      <c r="DV89" s="373">
        <f>BY89/CP89</f>
        <v>0.813048202489979</v>
      </c>
      <c r="DW89" s="373">
        <f>BZ89/CP89</f>
        <v>0.76436017100784082</v>
      </c>
      <c r="DX89" s="373">
        <f>CA89/CP89</f>
        <v>0.7697348238337911</v>
      </c>
      <c r="DY89" s="373"/>
      <c r="DZ89" s="373">
        <f>CC89/CP89</f>
        <v>0.68658578305585372</v>
      </c>
      <c r="EA89" s="373">
        <f>CD89/CP89</f>
        <v>0.64311432637537302</v>
      </c>
      <c r="EB89" s="373">
        <f>CE89/CP89</f>
        <v>0.64722435500698217</v>
      </c>
      <c r="EC89" s="373">
        <f>CF89/CP89</f>
        <v>0.64548549673976285</v>
      </c>
      <c r="ED89" s="373">
        <f>CG89/CP89</f>
        <v>0.65971251892610194</v>
      </c>
      <c r="EE89" s="373">
        <f>CH89/CP89</f>
        <v>0.62398688543596159</v>
      </c>
      <c r="EF89" s="373">
        <f>CI89/CP89</f>
        <v>0.75345278733164744</v>
      </c>
      <c r="EG89" s="373">
        <f>CJ89/CP89</f>
        <v>0.66382254755771108</v>
      </c>
      <c r="EH89" s="373">
        <f>CK89/CP89</f>
        <v>0.72088871432736013</v>
      </c>
      <c r="EI89" s="373">
        <f>CL89/CP89</f>
        <v>0.72721183529906641</v>
      </c>
      <c r="EJ89" s="373">
        <f>CM89/CP89</f>
        <v>0.65591864634307817</v>
      </c>
      <c r="EK89" s="373">
        <f>CN89/CP89</f>
        <v>0.70650361411672846</v>
      </c>
      <c r="EM89" s="361">
        <v>14.08</v>
      </c>
      <c r="EN89" s="361">
        <v>22.27</v>
      </c>
      <c r="EO89" s="361">
        <v>16.600000000000001</v>
      </c>
      <c r="EP89" s="361">
        <v>20.21</v>
      </c>
      <c r="EQ89" s="361">
        <v>20.61</v>
      </c>
      <c r="ER89" s="361">
        <v>16.100000000000001</v>
      </c>
      <c r="ES89" s="244">
        <v>19.3</v>
      </c>
      <c r="EW89" s="375">
        <f t="shared" ref="EW89:GL89" si="373">SUM(EW78:EW85)</f>
        <v>1.6873999999999967</v>
      </c>
      <c r="EX89" s="375">
        <f t="shared" si="373"/>
        <v>1.4693359999999984</v>
      </c>
      <c r="EY89" s="375">
        <f t="shared" si="373"/>
        <v>-10.119208000000004</v>
      </c>
      <c r="EZ89" s="375">
        <f t="shared" si="373"/>
        <v>-9.3404079999999929</v>
      </c>
      <c r="FA89" s="375">
        <f t="shared" si="373"/>
        <v>-5.192000000008079E-3</v>
      </c>
      <c r="FB89" s="375">
        <f t="shared" si="373"/>
        <v>6.4225040000000035</v>
      </c>
      <c r="FC89" s="375">
        <f t="shared" si="373"/>
        <v>-0.33747999999999578</v>
      </c>
      <c r="FD89" s="375">
        <f t="shared" si="373"/>
        <v>-2.8400240000000032</v>
      </c>
      <c r="FE89" s="375">
        <f t="shared" si="373"/>
        <v>0.32190399999999997</v>
      </c>
      <c r="FF89" s="375">
        <f t="shared" si="373"/>
        <v>9.5740480000000048</v>
      </c>
      <c r="FG89" s="375">
        <f t="shared" si="373"/>
        <v>-6.9676640000000027</v>
      </c>
      <c r="FH89" s="375">
        <f t="shared" si="373"/>
        <v>-5.39968</v>
      </c>
      <c r="FI89" s="375">
        <f t="shared" si="373"/>
        <v>-0.7372640000000068</v>
      </c>
      <c r="FJ89" s="375">
        <f t="shared" si="373"/>
        <v>6.3705840000000045</v>
      </c>
      <c r="FK89" s="375">
        <f t="shared" si="373"/>
        <v>0.78399200000000135</v>
      </c>
      <c r="FL89" s="375">
        <f t="shared" si="373"/>
        <v>-5.0466239999999978</v>
      </c>
      <c r="FM89" s="375">
        <f t="shared" si="373"/>
        <v>10.679943999999988</v>
      </c>
      <c r="FN89" s="375">
        <f t="shared" si="373"/>
        <v>-0.25959999999999184</v>
      </c>
      <c r="FO89" s="375">
        <f t="shared" si="373"/>
        <v>-5.6748559999999983</v>
      </c>
      <c r="FP89" s="375">
        <f t="shared" si="373"/>
        <v>8.2397039999999926</v>
      </c>
      <c r="FQ89" s="375">
        <f t="shared" si="373"/>
        <v>-5.9500320000000002</v>
      </c>
      <c r="FR89" s="375">
        <f t="shared" si="373"/>
        <v>5.8254239999999982</v>
      </c>
      <c r="FS89" s="375">
        <f t="shared" si="373"/>
        <v>-204.20452</v>
      </c>
      <c r="FT89" s="375">
        <f t="shared" si="373"/>
        <v>204.66141600000003</v>
      </c>
      <c r="FU89" s="375">
        <f t="shared" si="373"/>
        <v>-204.66141600000003</v>
      </c>
      <c r="FV89" s="375">
        <f t="shared" si="373"/>
        <v>0</v>
      </c>
      <c r="FW89" s="375">
        <f t="shared" si="373"/>
        <v>211.87956399999996</v>
      </c>
      <c r="FX89" s="375">
        <f t="shared" si="373"/>
        <v>-6.607636000000003</v>
      </c>
      <c r="FY89" s="375">
        <f t="shared" si="373"/>
        <v>3.2234820000000042</v>
      </c>
      <c r="FZ89" s="375">
        <f t="shared" si="373"/>
        <v>-208.49540999999996</v>
      </c>
      <c r="GA89" s="375">
        <f t="shared" si="373"/>
        <v>206.80835399999998</v>
      </c>
      <c r="GB89" s="375">
        <f t="shared" si="373"/>
        <v>-4.3481859999999948</v>
      </c>
      <c r="GC89" s="375">
        <f t="shared" si="373"/>
        <v>-4.6042570000000111</v>
      </c>
      <c r="GD89" s="375">
        <f t="shared" si="373"/>
        <v>3.5749520000000068</v>
      </c>
      <c r="GE89" s="375">
        <f t="shared" si="373"/>
        <v>-8.6963720000000002</v>
      </c>
      <c r="GF89" s="375">
        <f t="shared" si="373"/>
        <v>32.917676</v>
      </c>
      <c r="GG89" s="375">
        <f t="shared" si="373"/>
        <v>-11.392649000000002</v>
      </c>
      <c r="GH89" s="375">
        <f t="shared" si="373"/>
        <v>-13.973442999999993</v>
      </c>
      <c r="GI89" s="375">
        <f t="shared" si="373"/>
        <v>-3.3138599999999983</v>
      </c>
      <c r="GJ89" s="375">
        <f t="shared" si="373"/>
        <v>1.0845359999999999</v>
      </c>
      <c r="GK89" s="375">
        <f t="shared" si="373"/>
        <v>-2.615941000000003</v>
      </c>
      <c r="GL89" s="375">
        <f t="shared" si="373"/>
        <v>-7.3708279999999959</v>
      </c>
    </row>
    <row r="90" spans="1:194">
      <c r="C90" s="361">
        <v>19.559999999999999</v>
      </c>
      <c r="D90" s="361" t="s">
        <v>364</v>
      </c>
      <c r="E90" s="361">
        <v>25.92</v>
      </c>
      <c r="F90" s="361">
        <v>25.96</v>
      </c>
      <c r="G90" s="361">
        <v>25.25</v>
      </c>
      <c r="H90" s="361">
        <v>23.56</v>
      </c>
      <c r="I90" s="361">
        <v>22.46</v>
      </c>
      <c r="J90" s="361">
        <v>20.69</v>
      </c>
      <c r="K90" s="361">
        <v>17.82</v>
      </c>
      <c r="L90" s="361">
        <v>17.899999999999999</v>
      </c>
      <c r="M90" s="361">
        <v>18.28</v>
      </c>
      <c r="N90" s="361">
        <v>22.54</v>
      </c>
      <c r="O90" s="361">
        <v>21.51</v>
      </c>
      <c r="P90" s="361">
        <v>20</v>
      </c>
      <c r="Q90" s="361">
        <v>18.79</v>
      </c>
      <c r="R90" s="361">
        <v>20.8</v>
      </c>
      <c r="S90" s="361">
        <v>19.5</v>
      </c>
      <c r="T90" s="361">
        <v>19.829999999999998</v>
      </c>
      <c r="U90" s="361">
        <v>20.55</v>
      </c>
      <c r="V90" s="372">
        <v>19.87</v>
      </c>
      <c r="W90" s="361">
        <v>21.44</v>
      </c>
      <c r="X90" s="361">
        <v>19.739999999999998</v>
      </c>
      <c r="Y90" s="361">
        <v>19.97</v>
      </c>
      <c r="Z90" s="361">
        <v>20.65</v>
      </c>
      <c r="AA90" s="372"/>
      <c r="AB90" s="361">
        <v>21.09</v>
      </c>
      <c r="AC90" s="372"/>
      <c r="AD90" s="372"/>
      <c r="AE90" s="361">
        <v>25.9</v>
      </c>
      <c r="AF90" s="361">
        <v>25.11</v>
      </c>
      <c r="AG90" s="361">
        <v>25.52</v>
      </c>
      <c r="AH90" s="372"/>
      <c r="AI90" s="361">
        <v>22.95</v>
      </c>
      <c r="AJ90" s="361">
        <v>24</v>
      </c>
      <c r="AK90" s="378">
        <v>22.12</v>
      </c>
      <c r="AL90" s="374">
        <v>21.32</v>
      </c>
      <c r="AM90" s="379">
        <v>21.09</v>
      </c>
      <c r="AN90" s="379">
        <v>22.41</v>
      </c>
      <c r="AO90" s="379">
        <v>23.25</v>
      </c>
      <c r="AP90" s="379">
        <v>23.52</v>
      </c>
      <c r="AQ90" s="379">
        <v>23.94</v>
      </c>
      <c r="AR90" s="379">
        <v>22.17</v>
      </c>
      <c r="AS90" s="379">
        <v>21.87</v>
      </c>
      <c r="AT90" s="244">
        <v>21.49</v>
      </c>
      <c r="AU90" s="380"/>
      <c r="AW90" s="373">
        <f t="shared" si="367"/>
        <v>22.905552</v>
      </c>
      <c r="AX90" s="361" t="s">
        <v>364</v>
      </c>
      <c r="AY90" s="373">
        <f t="shared" si="368"/>
        <v>26.207664000000001</v>
      </c>
      <c r="AZ90" s="373">
        <f t="shared" si="368"/>
        <v>26.228431999999998</v>
      </c>
      <c r="BA90" s="373">
        <f t="shared" si="368"/>
        <v>25.8598</v>
      </c>
      <c r="BB90" s="373">
        <f t="shared" si="368"/>
        <v>24.982351999999999</v>
      </c>
      <c r="BC90" s="373">
        <f t="shared" si="368"/>
        <v>24.411231999999998</v>
      </c>
      <c r="BD90" s="373">
        <f t="shared" si="368"/>
        <v>23.492248</v>
      </c>
      <c r="BE90" s="373">
        <f t="shared" si="368"/>
        <v>22.002144000000001</v>
      </c>
      <c r="BF90" s="373">
        <f t="shared" si="368"/>
        <v>22.043679999999998</v>
      </c>
      <c r="BG90" s="373">
        <f t="shared" si="368"/>
        <v>22.240976</v>
      </c>
      <c r="BH90" s="373">
        <f t="shared" si="368"/>
        <v>24.452767999999999</v>
      </c>
      <c r="BI90" s="373">
        <f t="shared" si="368"/>
        <v>23.917991999999998</v>
      </c>
      <c r="BJ90" s="373">
        <f t="shared" si="368"/>
        <v>23.134</v>
      </c>
      <c r="BK90" s="373">
        <f t="shared" si="368"/>
        <v>22.505768</v>
      </c>
      <c r="BL90" s="373">
        <f t="shared" si="368"/>
        <v>23.54936</v>
      </c>
      <c r="BM90" s="373">
        <f t="shared" si="368"/>
        <v>22.874400000000001</v>
      </c>
      <c r="BN90" s="373">
        <f t="shared" si="368"/>
        <v>23.045735999999998</v>
      </c>
      <c r="BO90" s="373">
        <f t="shared" si="369"/>
        <v>23.419560000000001</v>
      </c>
      <c r="BP90" s="373">
        <f t="shared" si="369"/>
        <v>23.066504000000002</v>
      </c>
      <c r="BQ90" s="373">
        <f t="shared" si="369"/>
        <v>23.881647999999998</v>
      </c>
      <c r="BR90" s="373">
        <f t="shared" si="369"/>
        <v>22.999008</v>
      </c>
      <c r="BS90" s="373">
        <f t="shared" si="369"/>
        <v>23.118423999999997</v>
      </c>
      <c r="BT90" s="373">
        <f t="shared" si="369"/>
        <v>23.47148</v>
      </c>
      <c r="BU90" s="373"/>
      <c r="BV90" s="373">
        <f t="shared" si="370"/>
        <v>23.699928</v>
      </c>
      <c r="BW90" s="373"/>
      <c r="BX90" s="373"/>
      <c r="BY90" s="373">
        <f t="shared" si="371"/>
        <v>25.754390000000001</v>
      </c>
      <c r="BZ90" s="373">
        <f t="shared" si="371"/>
        <v>25.357731000000001</v>
      </c>
      <c r="CA90" s="373">
        <f t="shared" si="371"/>
        <v>25.563592</v>
      </c>
      <c r="CB90" s="373"/>
      <c r="CC90" s="373">
        <f t="shared" si="372"/>
        <v>24.273195000000001</v>
      </c>
      <c r="CD90" s="373">
        <f t="shared" si="372"/>
        <v>24.8004</v>
      </c>
      <c r="CE90" s="373">
        <f t="shared" si="372"/>
        <v>23.856452000000001</v>
      </c>
      <c r="CF90" s="373">
        <f t="shared" si="372"/>
        <v>23.454771999999998</v>
      </c>
      <c r="CG90" s="373">
        <f t="shared" si="372"/>
        <v>23.339289000000001</v>
      </c>
      <c r="CH90" s="373">
        <f t="shared" si="372"/>
        <v>24.002060999999998</v>
      </c>
      <c r="CI90" s="373">
        <f t="shared" si="372"/>
        <v>24.423825000000001</v>
      </c>
      <c r="CJ90" s="373">
        <f t="shared" si="372"/>
        <v>24.559391999999999</v>
      </c>
      <c r="CK90" s="373">
        <f t="shared" si="372"/>
        <v>24.770274000000001</v>
      </c>
      <c r="CL90" s="373">
        <f t="shared" si="372"/>
        <v>23.881557000000001</v>
      </c>
      <c r="CM90" s="373">
        <f t="shared" si="372"/>
        <v>23.730927000000001</v>
      </c>
      <c r="CN90" s="373">
        <f t="shared" si="372"/>
        <v>23.540129</v>
      </c>
      <c r="CO90" s="373"/>
      <c r="CP90" s="373">
        <v>26.892029893368669</v>
      </c>
      <c r="CQ90" s="373">
        <f t="shared" ref="CQ90:CQ98" si="374">CP90*0.8</f>
        <v>21.513623914694936</v>
      </c>
      <c r="CR90" s="373">
        <f t="shared" ref="CR90:CR98" si="375">BD90/CQ90</f>
        <v>1.0919707480780847</v>
      </c>
      <c r="CS90" s="373"/>
      <c r="CT90" s="373"/>
      <c r="CU90" s="373"/>
      <c r="CV90" s="373">
        <f t="shared" ref="CV90:CV98" si="376">AY90/CP90</f>
        <v>0.97455134863071735</v>
      </c>
      <c r="CW90" s="373">
        <f t="shared" ref="CW90:CW98" si="377">AZ90/CP90</f>
        <v>0.97532362205456613</v>
      </c>
      <c r="CX90" s="373">
        <f t="shared" ref="CX90:CX98" si="378">BA90/CP90</f>
        <v>0.96161576878124744</v>
      </c>
      <c r="CY90" s="373">
        <f t="shared" ref="CY90:CY98" si="379">BB90/CP90</f>
        <v>0.92898721662362949</v>
      </c>
      <c r="CZ90" s="373">
        <f t="shared" ref="CZ90:CZ98" si="380">BC90/CP90</f>
        <v>0.90774969746778345</v>
      </c>
      <c r="DA90" s="373">
        <f t="shared" ref="DA90:DA98" si="381">BD90/CP90</f>
        <v>0.87357659846246771</v>
      </c>
      <c r="DB90" s="373">
        <f t="shared" ref="DB90:DB98" si="382">BE90/CP90</f>
        <v>0.81816598030130594</v>
      </c>
      <c r="DC90" s="373">
        <f t="shared" ref="DC90:DC98" si="383">BF90/CP90</f>
        <v>0.81971052714900372</v>
      </c>
      <c r="DD90" s="362">
        <f t="shared" ref="DD90:DD98" si="384">BG90/CP90</f>
        <v>0.82704712467556873</v>
      </c>
      <c r="DE90" s="373">
        <f t="shared" ref="DE90:DE98" si="385">BH90/CP90</f>
        <v>0.90929424431548134</v>
      </c>
      <c r="DF90" s="373">
        <f t="shared" ref="DF90:DF98" si="386">BI90/CP90</f>
        <v>0.88940820365137097</v>
      </c>
      <c r="DG90" s="373">
        <f t="shared" ref="DG90:DG98" si="387">BJ90/CP90</f>
        <v>0.86025488190107346</v>
      </c>
      <c r="DH90" s="373">
        <f t="shared" ref="DH90:DH98" si="388">BK90/CP90</f>
        <v>0.83689361082964286</v>
      </c>
      <c r="DI90" s="373">
        <f t="shared" ref="DI90:DI98" si="389">BL90/CP90</f>
        <v>0.87570035037805227</v>
      </c>
      <c r="DJ90" s="373">
        <f t="shared" ref="DJ90:DJ98" si="390">BM90/CP90</f>
        <v>0.85060146410296167</v>
      </c>
      <c r="DK90" s="373">
        <f t="shared" ref="DK90:DK98" si="391">BN90/CP90</f>
        <v>0.85697271984971535</v>
      </c>
      <c r="DL90" s="373">
        <f t="shared" ref="DL90:DL98" si="392">BO90/CP90</f>
        <v>0.87087364147899637</v>
      </c>
      <c r="DM90" s="373">
        <f t="shared" ref="DM90:DM97" si="393">BP90/CP90</f>
        <v>0.85774499327356446</v>
      </c>
      <c r="DN90" s="373">
        <f t="shared" ref="DN90:DN98" si="394">BQ90/CP90</f>
        <v>0.88805672515963541</v>
      </c>
      <c r="DO90" s="373">
        <f t="shared" ref="DO90:DO98" si="395">BR90/CP90</f>
        <v>0.85523510464605523</v>
      </c>
      <c r="DP90" s="373">
        <f t="shared" ref="DP90:DP98" si="396">BS90/CP90</f>
        <v>0.85967567683318658</v>
      </c>
      <c r="DQ90" s="373">
        <f t="shared" ref="DQ90:DQ98" si="397">BT90/CP90</f>
        <v>0.87280432503861871</v>
      </c>
      <c r="DR90" s="373"/>
      <c r="DS90" s="373">
        <f t="shared" ref="DS90:DS98" si="398">BV90/CP90</f>
        <v>0.88129933270095717</v>
      </c>
      <c r="DT90" s="373"/>
      <c r="DU90" s="373"/>
      <c r="DV90" s="373">
        <f t="shared" ref="DV90:DV98" si="399">BY90/CP90</f>
        <v>0.95769602005205268</v>
      </c>
      <c r="DW90" s="373">
        <f t="shared" ref="DW90:DW98" si="400">BZ90/CP90</f>
        <v>0.94294596207677828</v>
      </c>
      <c r="DX90" s="373">
        <f t="shared" ref="DX90:DX98" si="401">CA90/CP90</f>
        <v>0.95060105545635099</v>
      </c>
      <c r="DY90" s="373"/>
      <c r="DZ90" s="373">
        <f t="shared" ref="DZ90:DZ98" si="402">CC90/CP90</f>
        <v>0.90261668963805342</v>
      </c>
      <c r="EA90" s="373">
        <f t="shared" ref="EA90:EA98" si="403">CD90/CP90</f>
        <v>0.92222119707354455</v>
      </c>
      <c r="EB90" s="373">
        <f t="shared" ref="EB90:EB98" si="404">CE90/CP90</f>
        <v>0.88711979328428403</v>
      </c>
      <c r="EC90" s="373">
        <f t="shared" ref="EC90:EC98" si="405">CF90/CP90</f>
        <v>0.87218302571438588</v>
      </c>
      <c r="ED90" s="373">
        <f t="shared" ref="ED90:ED98" si="406">CG90/CP90</f>
        <v>0.86788870503804028</v>
      </c>
      <c r="EE90" s="373">
        <f t="shared" ref="EE90:EE98" si="407">CH90/CP90</f>
        <v>0.89253437152837201</v>
      </c>
      <c r="EF90" s="373">
        <f t="shared" ref="EF90:EF98" si="408">CI90/CP90</f>
        <v>0.90821797747676514</v>
      </c>
      <c r="EG90" s="373">
        <f t="shared" ref="EG90:EG98" si="409">CJ90/CP90</f>
        <v>0.91325913653160573</v>
      </c>
      <c r="EH90" s="373">
        <f t="shared" ref="EH90:EH98" si="410">CK90/CP90</f>
        <v>0.9211009395058023</v>
      </c>
      <c r="EI90" s="373">
        <f t="shared" ref="EI90:EI98" si="411">CL90/CP90</f>
        <v>0.88805334125740265</v>
      </c>
      <c r="EJ90" s="373">
        <f t="shared" ref="EJ90:EJ98" si="412">CM90/CP90</f>
        <v>0.88245205341869093</v>
      </c>
      <c r="EK90" s="373">
        <f t="shared" ref="EK90:EK98" si="413">CN90/CP90</f>
        <v>0.87535708882298924</v>
      </c>
      <c r="EM90" s="361">
        <v>22.41</v>
      </c>
      <c r="EN90" s="361">
        <v>23.25</v>
      </c>
      <c r="EO90" s="361">
        <v>23.52</v>
      </c>
      <c r="EP90" s="361">
        <v>23.94</v>
      </c>
      <c r="EQ90" s="361">
        <v>22.17</v>
      </c>
      <c r="ER90" s="361">
        <v>21.87</v>
      </c>
      <c r="ES90" s="244">
        <v>21.49</v>
      </c>
      <c r="EW90" s="375">
        <f t="shared" ref="EW90:GL90" si="414">SUM(EW78:EW87)</f>
        <v>-2.3963652691765098</v>
      </c>
      <c r="EX90" s="375">
        <f t="shared" si="414"/>
        <v>0.35305599999999515</v>
      </c>
      <c r="EY90" s="375">
        <f t="shared" si="414"/>
        <v>-9.1638800000000025</v>
      </c>
      <c r="EZ90" s="375">
        <f t="shared" si="414"/>
        <v>-9.0133119999999955</v>
      </c>
      <c r="FA90" s="375">
        <f t="shared" si="414"/>
        <v>-0.64380800000000704</v>
      </c>
      <c r="FB90" s="375">
        <f t="shared" si="414"/>
        <v>7.7724240000000044</v>
      </c>
      <c r="FC90" s="375">
        <f t="shared" si="414"/>
        <v>-0.64380799999999638</v>
      </c>
      <c r="FD90" s="375">
        <f t="shared" si="414"/>
        <v>-4.5118480000000041</v>
      </c>
      <c r="FE90" s="375">
        <f t="shared" si="414"/>
        <v>1.6666320000000034</v>
      </c>
      <c r="FF90" s="375">
        <f t="shared" si="414"/>
        <v>10.570912</v>
      </c>
      <c r="FG90" s="375">
        <f t="shared" si="414"/>
        <v>-7.2688000000000024</v>
      </c>
      <c r="FH90" s="375">
        <f t="shared" si="414"/>
        <v>-5.5346719999999969</v>
      </c>
      <c r="FI90" s="375">
        <f t="shared" si="414"/>
        <v>-0.39978400000000747</v>
      </c>
      <c r="FJ90" s="375">
        <f t="shared" si="414"/>
        <v>5.8410000000000046</v>
      </c>
      <c r="FK90" s="375">
        <f t="shared" si="414"/>
        <v>1.1266640000000017</v>
      </c>
      <c r="FL90" s="375">
        <f t="shared" si="414"/>
        <v>-4.8129839999999966</v>
      </c>
      <c r="FM90" s="375">
        <f t="shared" si="414"/>
        <v>10.596871999999987</v>
      </c>
      <c r="FN90" s="375">
        <f t="shared" si="414"/>
        <v>-0.34786399999999418</v>
      </c>
      <c r="FO90" s="375">
        <f t="shared" si="414"/>
        <v>-6.609415999999996</v>
      </c>
      <c r="FP90" s="375">
        <f t="shared" si="414"/>
        <v>9.330023999999991</v>
      </c>
      <c r="FQ90" s="375">
        <f t="shared" si="414"/>
        <v>-6.2096319999999992</v>
      </c>
      <c r="FR90" s="375">
        <f t="shared" si="414"/>
        <v>6.0227199999999925</v>
      </c>
      <c r="FS90" s="375">
        <f t="shared" si="414"/>
        <v>-236.933336</v>
      </c>
      <c r="FT90" s="375">
        <f t="shared" si="414"/>
        <v>237.09428800000003</v>
      </c>
      <c r="FU90" s="375">
        <f t="shared" si="414"/>
        <v>-237.09428800000003</v>
      </c>
      <c r="FV90" s="375">
        <f t="shared" si="414"/>
        <v>0</v>
      </c>
      <c r="FW90" s="375">
        <f t="shared" si="414"/>
        <v>242.55955499999996</v>
      </c>
      <c r="FX90" s="375">
        <f t="shared" si="414"/>
        <v>-6.0000950000000053</v>
      </c>
      <c r="FY90" s="375">
        <f t="shared" si="414"/>
        <v>3.2033980000000071</v>
      </c>
      <c r="FZ90" s="375">
        <f t="shared" si="414"/>
        <v>-239.76285799999997</v>
      </c>
      <c r="GA90" s="375">
        <f t="shared" si="414"/>
        <v>237.99044499999997</v>
      </c>
      <c r="GB90" s="375">
        <f t="shared" si="414"/>
        <v>-4.649445999999994</v>
      </c>
      <c r="GC90" s="375">
        <f t="shared" si="414"/>
        <v>-4.5239210000000121</v>
      </c>
      <c r="GD90" s="375">
        <f t="shared" si="414"/>
        <v>3.5398050000000083</v>
      </c>
      <c r="GE90" s="375">
        <f t="shared" si="414"/>
        <v>-8.8721069999999997</v>
      </c>
      <c r="GF90" s="375">
        <f t="shared" si="414"/>
        <v>34.062463999999999</v>
      </c>
      <c r="GG90" s="375">
        <f t="shared" si="414"/>
        <v>-11.503111000000004</v>
      </c>
      <c r="GH90" s="375">
        <f t="shared" si="414"/>
        <v>-15.670540999999989</v>
      </c>
      <c r="GI90" s="375">
        <f t="shared" si="414"/>
        <v>-6.8586859999999987</v>
      </c>
      <c r="GJ90" s="375">
        <f t="shared" si="414"/>
        <v>2.4803739999999976</v>
      </c>
      <c r="GK90" s="375">
        <f t="shared" si="414"/>
        <v>-2.6058990000000044</v>
      </c>
      <c r="GL90" s="375">
        <f t="shared" si="414"/>
        <v>-7.4511639999999915</v>
      </c>
    </row>
    <row r="91" spans="1:194">
      <c r="C91" s="361">
        <v>21.77</v>
      </c>
      <c r="D91" s="361" t="s">
        <v>37</v>
      </c>
      <c r="E91" s="361">
        <v>23.83</v>
      </c>
      <c r="F91" s="361">
        <v>23.49</v>
      </c>
      <c r="G91" s="361">
        <v>22.5</v>
      </c>
      <c r="H91" s="361">
        <v>22.38</v>
      </c>
      <c r="I91" s="361">
        <v>21.91</v>
      </c>
      <c r="J91" s="361">
        <v>22.52</v>
      </c>
      <c r="K91" s="361">
        <v>21.18</v>
      </c>
      <c r="L91" s="361">
        <v>21.4</v>
      </c>
      <c r="M91" s="361">
        <v>21.73</v>
      </c>
      <c r="N91" s="361">
        <v>24.37</v>
      </c>
      <c r="O91" s="361">
        <v>23.02</v>
      </c>
      <c r="P91" s="361">
        <v>22.2</v>
      </c>
      <c r="Q91" s="361">
        <v>21.8</v>
      </c>
      <c r="R91" s="361">
        <v>23.2</v>
      </c>
      <c r="S91" s="361">
        <v>21.88</v>
      </c>
      <c r="T91" s="361">
        <v>22.62</v>
      </c>
      <c r="U91" s="361">
        <v>22.1</v>
      </c>
      <c r="V91" s="372">
        <v>23.48</v>
      </c>
      <c r="W91" s="361">
        <v>23.12</v>
      </c>
      <c r="X91" s="361">
        <v>22.93</v>
      </c>
      <c r="Y91" s="361">
        <v>23.9</v>
      </c>
      <c r="Z91" s="361">
        <v>24.1</v>
      </c>
      <c r="AA91" s="372"/>
      <c r="AB91" s="361">
        <v>24.62</v>
      </c>
      <c r="AC91" s="372"/>
      <c r="AD91" s="372"/>
      <c r="AE91" s="361">
        <v>27.01</v>
      </c>
      <c r="AF91" s="361">
        <v>25.68</v>
      </c>
      <c r="AG91" s="361">
        <v>25.69</v>
      </c>
      <c r="AH91" s="372"/>
      <c r="AI91" s="361">
        <v>24.88</v>
      </c>
      <c r="AJ91" s="361">
        <v>25.51</v>
      </c>
      <c r="AK91" s="378">
        <v>23.92</v>
      </c>
      <c r="AL91" s="374">
        <v>22.17</v>
      </c>
      <c r="AM91" s="379">
        <v>23.12</v>
      </c>
      <c r="AN91" s="379">
        <v>23.93</v>
      </c>
      <c r="AO91" s="379">
        <v>23.72</v>
      </c>
      <c r="AP91" s="379">
        <v>24.66</v>
      </c>
      <c r="AQ91" s="379">
        <v>23.88</v>
      </c>
      <c r="AR91" s="379">
        <v>23.37</v>
      </c>
      <c r="AS91" s="379">
        <v>22.26</v>
      </c>
      <c r="AT91" s="244">
        <v>23.29</v>
      </c>
      <c r="AU91" s="380"/>
      <c r="AW91" s="373">
        <f t="shared" si="367"/>
        <v>24.052984000000002</v>
      </c>
      <c r="AX91" s="361" t="s">
        <v>37</v>
      </c>
      <c r="AY91" s="373">
        <f t="shared" si="368"/>
        <v>25.122535999999997</v>
      </c>
      <c r="AZ91" s="373">
        <f t="shared" si="368"/>
        <v>24.946007999999999</v>
      </c>
      <c r="BA91" s="373">
        <f t="shared" si="368"/>
        <v>24.432000000000002</v>
      </c>
      <c r="BB91" s="373">
        <f t="shared" si="368"/>
        <v>24.369695999999998</v>
      </c>
      <c r="BC91" s="373">
        <f t="shared" si="368"/>
        <v>24.125672000000002</v>
      </c>
      <c r="BD91" s="373">
        <f t="shared" si="368"/>
        <v>24.442383999999997</v>
      </c>
      <c r="BE91" s="373">
        <f t="shared" si="368"/>
        <v>23.746656000000002</v>
      </c>
      <c r="BF91" s="373">
        <f t="shared" si="368"/>
        <v>23.860880000000002</v>
      </c>
      <c r="BG91" s="373">
        <f t="shared" si="368"/>
        <v>24.032215999999998</v>
      </c>
      <c r="BH91" s="373">
        <f t="shared" si="368"/>
        <v>25.402903999999999</v>
      </c>
      <c r="BI91" s="373">
        <f t="shared" si="368"/>
        <v>24.701983999999999</v>
      </c>
      <c r="BJ91" s="373">
        <f t="shared" si="368"/>
        <v>24.276240000000001</v>
      </c>
      <c r="BK91" s="373">
        <f t="shared" si="368"/>
        <v>24.068559999999998</v>
      </c>
      <c r="BL91" s="373">
        <f t="shared" si="368"/>
        <v>24.795439999999999</v>
      </c>
      <c r="BM91" s="373">
        <f t="shared" si="368"/>
        <v>24.110095999999999</v>
      </c>
      <c r="BN91" s="373">
        <f t="shared" si="368"/>
        <v>24.494304</v>
      </c>
      <c r="BO91" s="373">
        <f t="shared" si="369"/>
        <v>24.224319999999999</v>
      </c>
      <c r="BP91" s="373">
        <f t="shared" si="369"/>
        <v>24.940815999999998</v>
      </c>
      <c r="BQ91" s="373">
        <f t="shared" si="369"/>
        <v>24.753903999999999</v>
      </c>
      <c r="BR91" s="373">
        <f t="shared" si="369"/>
        <v>24.655256000000001</v>
      </c>
      <c r="BS91" s="373">
        <f t="shared" si="369"/>
        <v>25.15888</v>
      </c>
      <c r="BT91" s="373">
        <f t="shared" si="369"/>
        <v>25.262720000000002</v>
      </c>
      <c r="BU91" s="373"/>
      <c r="BV91" s="373">
        <f t="shared" si="370"/>
        <v>25.532704000000003</v>
      </c>
      <c r="BW91" s="373"/>
      <c r="BX91" s="373"/>
      <c r="BY91" s="373">
        <f t="shared" si="371"/>
        <v>26.311720999999999</v>
      </c>
      <c r="BZ91" s="373">
        <f t="shared" si="371"/>
        <v>25.643927999999999</v>
      </c>
      <c r="CA91" s="373">
        <f t="shared" si="371"/>
        <v>25.648949000000002</v>
      </c>
      <c r="CB91" s="373"/>
      <c r="CC91" s="373">
        <f t="shared" si="372"/>
        <v>25.242248</v>
      </c>
      <c r="CD91" s="373">
        <f t="shared" si="372"/>
        <v>25.558571000000001</v>
      </c>
      <c r="CE91" s="373">
        <f t="shared" si="372"/>
        <v>24.760232000000002</v>
      </c>
      <c r="CF91" s="373">
        <f t="shared" si="372"/>
        <v>23.881557000000001</v>
      </c>
      <c r="CG91" s="373">
        <f t="shared" si="372"/>
        <v>24.358552</v>
      </c>
      <c r="CH91" s="373">
        <f t="shared" si="372"/>
        <v>24.765253000000001</v>
      </c>
      <c r="CI91" s="373">
        <f t="shared" si="372"/>
        <v>24.659811999999999</v>
      </c>
      <c r="CJ91" s="373">
        <f t="shared" si="372"/>
        <v>25.131785999999998</v>
      </c>
      <c r="CK91" s="373">
        <f t="shared" si="372"/>
        <v>24.740147999999998</v>
      </c>
      <c r="CL91" s="373">
        <f t="shared" si="372"/>
        <v>24.484076999999999</v>
      </c>
      <c r="CM91" s="373">
        <f t="shared" si="372"/>
        <v>23.926746000000001</v>
      </c>
      <c r="CN91" s="373">
        <f t="shared" si="372"/>
        <v>24.443908999999998</v>
      </c>
      <c r="CO91" s="373"/>
      <c r="CP91" s="373">
        <v>25.496912808071624</v>
      </c>
      <c r="CQ91" s="373">
        <f t="shared" si="374"/>
        <v>20.397530246457301</v>
      </c>
      <c r="CR91" s="373">
        <f t="shared" si="375"/>
        <v>1.1983011523782503</v>
      </c>
      <c r="CS91" s="373"/>
      <c r="CT91" s="373"/>
      <c r="CU91" s="373"/>
      <c r="CV91" s="373">
        <f t="shared" si="376"/>
        <v>0.98531677890222424</v>
      </c>
      <c r="CW91" s="373">
        <f t="shared" si="377"/>
        <v>0.97839327403209286</v>
      </c>
      <c r="CX91" s="373">
        <f t="shared" si="378"/>
        <v>0.95823365691023976</v>
      </c>
      <c r="CY91" s="373">
        <f t="shared" si="379"/>
        <v>0.9557900669560756</v>
      </c>
      <c r="CZ91" s="373">
        <f t="shared" si="380"/>
        <v>0.9462193396355999</v>
      </c>
      <c r="DA91" s="373">
        <f t="shared" si="381"/>
        <v>0.9586409219026002</v>
      </c>
      <c r="DB91" s="373">
        <f t="shared" si="382"/>
        <v>0.93135416741443544</v>
      </c>
      <c r="DC91" s="373">
        <f t="shared" si="383"/>
        <v>0.93583408233040277</v>
      </c>
      <c r="DD91" s="362">
        <f t="shared" si="384"/>
        <v>0.94255395470435377</v>
      </c>
      <c r="DE91" s="373">
        <f t="shared" si="385"/>
        <v>0.99631293369596241</v>
      </c>
      <c r="DF91" s="373">
        <f t="shared" si="386"/>
        <v>0.96882254671161716</v>
      </c>
      <c r="DG91" s="373">
        <f t="shared" si="387"/>
        <v>0.95212468202482969</v>
      </c>
      <c r="DH91" s="373">
        <f t="shared" si="388"/>
        <v>0.94397938217761612</v>
      </c>
      <c r="DI91" s="373">
        <f t="shared" si="389"/>
        <v>0.97248793164286318</v>
      </c>
      <c r="DJ91" s="373">
        <f t="shared" si="390"/>
        <v>0.94560844214705875</v>
      </c>
      <c r="DK91" s="373">
        <f t="shared" si="391"/>
        <v>0.9606772468644037</v>
      </c>
      <c r="DL91" s="373">
        <f t="shared" si="392"/>
        <v>0.95008835706302619</v>
      </c>
      <c r="DM91" s="373">
        <f t="shared" si="393"/>
        <v>0.97818964153591248</v>
      </c>
      <c r="DN91" s="373">
        <f t="shared" si="394"/>
        <v>0.97085887167342044</v>
      </c>
      <c r="DO91" s="373">
        <f t="shared" si="395"/>
        <v>0.96698985424599415</v>
      </c>
      <c r="DP91" s="373">
        <f t="shared" si="396"/>
        <v>0.98674220637548671</v>
      </c>
      <c r="DQ91" s="373">
        <f t="shared" si="397"/>
        <v>0.99081485629909349</v>
      </c>
      <c r="DR91" s="373"/>
      <c r="DS91" s="373">
        <f t="shared" si="398"/>
        <v>1.001403746100471</v>
      </c>
      <c r="DT91" s="373"/>
      <c r="DU91" s="373"/>
      <c r="DV91" s="373">
        <f t="shared" si="399"/>
        <v>1.0319571313618183</v>
      </c>
      <c r="DW91" s="373">
        <f t="shared" si="400"/>
        <v>1.0057659997127901</v>
      </c>
      <c r="DX91" s="373">
        <f t="shared" si="401"/>
        <v>1.0059629255146627</v>
      </c>
      <c r="DY91" s="373"/>
      <c r="DZ91" s="373">
        <f t="shared" si="402"/>
        <v>0.99001193556299871</v>
      </c>
      <c r="EA91" s="373">
        <f t="shared" si="403"/>
        <v>1.0024182610809595</v>
      </c>
      <c r="EB91" s="373">
        <f t="shared" si="404"/>
        <v>0.97110705858324897</v>
      </c>
      <c r="EC91" s="373">
        <f t="shared" si="405"/>
        <v>0.93664504325558007</v>
      </c>
      <c r="ED91" s="373">
        <f t="shared" si="406"/>
        <v>0.95535299443345745</v>
      </c>
      <c r="EE91" s="373">
        <f t="shared" si="407"/>
        <v>0.97130398438512133</v>
      </c>
      <c r="EF91" s="373">
        <f t="shared" si="408"/>
        <v>0.96716854254580098</v>
      </c>
      <c r="EG91" s="373">
        <f t="shared" si="409"/>
        <v>0.985679567921806</v>
      </c>
      <c r="EH91" s="373">
        <f t="shared" si="410"/>
        <v>0.97031935537575931</v>
      </c>
      <c r="EI91" s="373">
        <f t="shared" si="411"/>
        <v>0.96027613948026724</v>
      </c>
      <c r="EJ91" s="373">
        <f t="shared" si="412"/>
        <v>0.93841737547243165</v>
      </c>
      <c r="EK91" s="373">
        <f t="shared" si="413"/>
        <v>0.95870073306528802</v>
      </c>
      <c r="EM91" s="361">
        <v>23.93</v>
      </c>
      <c r="EN91" s="361">
        <v>23.72</v>
      </c>
      <c r="EO91" s="361">
        <v>24.66</v>
      </c>
      <c r="EP91" s="361">
        <v>23.88</v>
      </c>
      <c r="EQ91" s="361">
        <v>23.37</v>
      </c>
      <c r="ER91" s="361">
        <v>22.26</v>
      </c>
      <c r="ES91" s="244">
        <v>23.29</v>
      </c>
      <c r="EW91" s="377">
        <f t="shared" ref="EW91:GE91" si="415">EW90/EW3</f>
        <v>-0.3846493208951059</v>
      </c>
      <c r="EX91" s="377">
        <f t="shared" si="415"/>
        <v>7.6584815618220198E-2</v>
      </c>
      <c r="EY91" s="377">
        <f t="shared" si="415"/>
        <v>-1.8972836438923399</v>
      </c>
      <c r="EZ91" s="377">
        <f t="shared" si="415"/>
        <v>-1.5952764601769902</v>
      </c>
      <c r="FA91" s="377">
        <f t="shared" si="415"/>
        <v>-0.10659072847682236</v>
      </c>
      <c r="FB91" s="377">
        <f t="shared" si="415"/>
        <v>1.2638087804878055</v>
      </c>
      <c r="FC91" s="377">
        <f t="shared" si="415"/>
        <v>-0.10784053601339974</v>
      </c>
      <c r="FD91" s="377">
        <f t="shared" si="415"/>
        <v>-0.73964721311475479</v>
      </c>
      <c r="FE91" s="377">
        <f t="shared" si="415"/>
        <v>0.30806506469500988</v>
      </c>
      <c r="FF91" s="377">
        <f t="shared" si="415"/>
        <v>1.8809451957295373</v>
      </c>
      <c r="FG91" s="377">
        <f t="shared" si="415"/>
        <v>-1.1393103448275865</v>
      </c>
      <c r="FH91" s="377">
        <f t="shared" si="415"/>
        <v>-0.82483934426229466</v>
      </c>
      <c r="FI91" s="377">
        <f t="shared" si="415"/>
        <v>-6.5753947368422286E-2</v>
      </c>
      <c r="FJ91" s="377">
        <f t="shared" si="415"/>
        <v>1.039323843416371</v>
      </c>
      <c r="FK91" s="377">
        <f t="shared" si="415"/>
        <v>0.18872093802345088</v>
      </c>
      <c r="FL91" s="377">
        <f t="shared" si="415"/>
        <v>-0.85336595744680799</v>
      </c>
      <c r="FM91" s="377">
        <f t="shared" si="415"/>
        <v>2.0069833333333307</v>
      </c>
      <c r="FN91" s="377">
        <f t="shared" si="415"/>
        <v>-6.22296958855088E-2</v>
      </c>
      <c r="FO91" s="377">
        <f t="shared" si="415"/>
        <v>-1.1973579710144922</v>
      </c>
      <c r="FP91" s="377">
        <f t="shared" si="415"/>
        <v>1.7839434034416808</v>
      </c>
      <c r="FQ91" s="377">
        <f t="shared" si="415"/>
        <v>-1.0506991539763111</v>
      </c>
      <c r="FR91" s="377">
        <f t="shared" si="415"/>
        <v>0.95750715421303534</v>
      </c>
      <c r="FS91" s="377">
        <f t="shared" si="415"/>
        <v>-41.567251929824558</v>
      </c>
      <c r="FT91" s="377">
        <f t="shared" si="415"/>
        <v>47.04251746031747</v>
      </c>
      <c r="FU91" s="377">
        <f t="shared" si="415"/>
        <v>-47.41885760000001</v>
      </c>
      <c r="FV91" s="377">
        <f t="shared" si="415"/>
        <v>0</v>
      </c>
      <c r="FW91" s="377">
        <f t="shared" si="415"/>
        <v>45.001772727272723</v>
      </c>
      <c r="FX91" s="377">
        <f t="shared" si="415"/>
        <v>-1.2245091836734703</v>
      </c>
      <c r="FY91" s="377">
        <f t="shared" si="415"/>
        <v>0.69187861771058468</v>
      </c>
      <c r="FZ91" s="377">
        <f t="shared" si="415"/>
        <v>-50.90506539278131</v>
      </c>
      <c r="GA91" s="377">
        <f t="shared" si="415"/>
        <v>49.684852818371603</v>
      </c>
      <c r="GB91" s="377">
        <f t="shared" si="415"/>
        <v>-1.1043814726840842</v>
      </c>
      <c r="GC91" s="377">
        <f t="shared" si="415"/>
        <v>-1.246259228650141</v>
      </c>
      <c r="GD91" s="377">
        <f t="shared" si="415"/>
        <v>0.9645245231607652</v>
      </c>
      <c r="GE91" s="377">
        <f t="shared" si="415"/>
        <v>-2.3409253298153034</v>
      </c>
      <c r="GF91" s="377">
        <f>GF90/GF3/6</f>
        <v>1.2078887943262411</v>
      </c>
      <c r="GG91" s="377">
        <f>GG90/GG3</f>
        <v>-2.7785292270531414</v>
      </c>
      <c r="GH91" s="377">
        <f>GH90/GH3</f>
        <v>-3.4215155021834036</v>
      </c>
      <c r="GI91" s="377">
        <f>GI90/GI3</f>
        <v>-1.3064163809523808</v>
      </c>
      <c r="GJ91" s="377">
        <f>GJ90/GJ3/3</f>
        <v>0.16339749670619222</v>
      </c>
      <c r="GK91" s="377">
        <f>GK90/GK3</f>
        <v>-0.5544465957446818</v>
      </c>
      <c r="GL91" s="377">
        <f>GL90/GL3/2</f>
        <v>-0.86041154734410985</v>
      </c>
    </row>
    <row r="92" spans="1:194">
      <c r="C92" s="361">
        <v>22.39</v>
      </c>
      <c r="D92" s="361" t="s">
        <v>38</v>
      </c>
      <c r="E92" s="361">
        <v>24.71</v>
      </c>
      <c r="F92" s="361">
        <v>23.69</v>
      </c>
      <c r="G92" s="361">
        <v>24.1</v>
      </c>
      <c r="H92" s="361">
        <v>24.1</v>
      </c>
      <c r="I92" s="361">
        <v>23.61</v>
      </c>
      <c r="J92" s="361">
        <v>24.14</v>
      </c>
      <c r="K92" s="361">
        <v>23.45</v>
      </c>
      <c r="L92" s="361">
        <v>22.56</v>
      </c>
      <c r="M92" s="361">
        <v>22.55</v>
      </c>
      <c r="N92" s="361">
        <v>25.49</v>
      </c>
      <c r="O92" s="361">
        <v>23.56</v>
      </c>
      <c r="P92" s="361">
        <v>23.44</v>
      </c>
      <c r="Q92" s="361">
        <v>23.77</v>
      </c>
      <c r="R92" s="361">
        <v>23.93</v>
      </c>
      <c r="S92" s="361">
        <v>23.99</v>
      </c>
      <c r="T92" s="361">
        <v>24.59</v>
      </c>
      <c r="U92" s="361">
        <v>24.46</v>
      </c>
      <c r="V92" s="372">
        <v>25.67</v>
      </c>
      <c r="W92" s="361">
        <v>24.82</v>
      </c>
      <c r="X92" s="361">
        <v>26.01</v>
      </c>
      <c r="Y92" s="361">
        <v>25.72</v>
      </c>
      <c r="Z92" s="361">
        <v>26.74</v>
      </c>
      <c r="AA92" s="372"/>
      <c r="AB92" s="361">
        <v>26.21</v>
      </c>
      <c r="AC92" s="372"/>
      <c r="AD92" s="372"/>
      <c r="AE92" s="361">
        <v>27.81</v>
      </c>
      <c r="AF92" s="361">
        <v>27.67</v>
      </c>
      <c r="AG92" s="361">
        <v>27.86</v>
      </c>
      <c r="AH92" s="372"/>
      <c r="AI92" s="361">
        <v>27.13</v>
      </c>
      <c r="AJ92" s="361">
        <v>26.25</v>
      </c>
      <c r="AK92" s="378">
        <v>26.6</v>
      </c>
      <c r="AL92" s="374">
        <v>25.58</v>
      </c>
      <c r="AM92" s="379">
        <v>25.81</v>
      </c>
      <c r="AN92" s="379">
        <v>24.35</v>
      </c>
      <c r="AO92" s="379">
        <v>26.24</v>
      </c>
      <c r="AP92" s="379">
        <v>26.4</v>
      </c>
      <c r="AQ92" s="379">
        <v>25.41</v>
      </c>
      <c r="AR92" s="379">
        <v>24.33</v>
      </c>
      <c r="AS92" s="379">
        <v>23.06</v>
      </c>
      <c r="AT92" s="244">
        <v>24.27</v>
      </c>
      <c r="AU92" s="380"/>
      <c r="AW92" s="373">
        <f t="shared" si="367"/>
        <v>24.374887999999999</v>
      </c>
      <c r="AX92" s="361" t="s">
        <v>38</v>
      </c>
      <c r="AY92" s="373">
        <f t="shared" si="368"/>
        <v>25.579432000000001</v>
      </c>
      <c r="AZ92" s="373">
        <f t="shared" si="368"/>
        <v>25.049848000000001</v>
      </c>
      <c r="BA92" s="373">
        <f t="shared" si="368"/>
        <v>25.262720000000002</v>
      </c>
      <c r="BB92" s="373">
        <f t="shared" si="368"/>
        <v>25.262720000000002</v>
      </c>
      <c r="BC92" s="373">
        <f t="shared" si="368"/>
        <v>25.008312</v>
      </c>
      <c r="BD92" s="373">
        <f t="shared" si="368"/>
        <v>25.283487999999998</v>
      </c>
      <c r="BE92" s="373">
        <f t="shared" si="368"/>
        <v>24.925239999999999</v>
      </c>
      <c r="BF92" s="373">
        <f t="shared" si="368"/>
        <v>24.463152000000001</v>
      </c>
      <c r="BG92" s="373">
        <f t="shared" si="368"/>
        <v>24.45796</v>
      </c>
      <c r="BH92" s="373">
        <f t="shared" si="368"/>
        <v>25.984407999999998</v>
      </c>
      <c r="BI92" s="373">
        <f t="shared" si="368"/>
        <v>24.982351999999999</v>
      </c>
      <c r="BJ92" s="373">
        <f t="shared" si="368"/>
        <v>24.920048000000001</v>
      </c>
      <c r="BK92" s="373">
        <f t="shared" si="368"/>
        <v>25.091383999999998</v>
      </c>
      <c r="BL92" s="373">
        <f t="shared" si="368"/>
        <v>25.174455999999999</v>
      </c>
      <c r="BM92" s="373">
        <f t="shared" si="368"/>
        <v>25.205607999999998</v>
      </c>
      <c r="BN92" s="373">
        <f t="shared" si="368"/>
        <v>25.517128</v>
      </c>
      <c r="BO92" s="373">
        <f t="shared" si="369"/>
        <v>25.449632000000001</v>
      </c>
      <c r="BP92" s="373">
        <f t="shared" si="369"/>
        <v>26.077863999999998</v>
      </c>
      <c r="BQ92" s="373">
        <f t="shared" si="369"/>
        <v>25.636544000000001</v>
      </c>
      <c r="BR92" s="373">
        <f t="shared" si="369"/>
        <v>26.254392000000003</v>
      </c>
      <c r="BS92" s="373">
        <f t="shared" si="369"/>
        <v>26.103823999999999</v>
      </c>
      <c r="BT92" s="373">
        <f t="shared" si="369"/>
        <v>26.633407999999999</v>
      </c>
      <c r="BU92" s="373"/>
      <c r="BV92" s="373">
        <f t="shared" si="370"/>
        <v>26.358232000000001</v>
      </c>
      <c r="BW92" s="373"/>
      <c r="BX92" s="373"/>
      <c r="BY92" s="373">
        <f t="shared" si="371"/>
        <v>26.713400999999998</v>
      </c>
      <c r="BZ92" s="373">
        <f t="shared" si="371"/>
        <v>26.643107000000001</v>
      </c>
      <c r="CA92" s="373">
        <f t="shared" si="371"/>
        <v>26.738506000000001</v>
      </c>
      <c r="CB92" s="373"/>
      <c r="CC92" s="373">
        <f t="shared" si="372"/>
        <v>26.371972999999997</v>
      </c>
      <c r="CD92" s="373">
        <f t="shared" si="372"/>
        <v>25.930125</v>
      </c>
      <c r="CE92" s="373">
        <f t="shared" si="372"/>
        <v>26.10586</v>
      </c>
      <c r="CF92" s="373">
        <f t="shared" si="372"/>
        <v>25.593717999999999</v>
      </c>
      <c r="CG92" s="373">
        <f t="shared" si="372"/>
        <v>25.709201</v>
      </c>
      <c r="CH92" s="373">
        <f t="shared" si="372"/>
        <v>24.976134999999999</v>
      </c>
      <c r="CI92" s="373">
        <f t="shared" si="372"/>
        <v>25.925103999999997</v>
      </c>
      <c r="CJ92" s="373">
        <f t="shared" si="372"/>
        <v>26.00544</v>
      </c>
      <c r="CK92" s="373">
        <f t="shared" si="372"/>
        <v>25.508361000000001</v>
      </c>
      <c r="CL92" s="373">
        <f t="shared" si="372"/>
        <v>24.966093000000001</v>
      </c>
      <c r="CM92" s="373">
        <f t="shared" si="372"/>
        <v>24.328426</v>
      </c>
      <c r="CN92" s="373">
        <f t="shared" si="372"/>
        <v>24.935966999999998</v>
      </c>
      <c r="CO92" s="373"/>
      <c r="CP92" s="373">
        <v>28.41522335196932</v>
      </c>
      <c r="CQ92" s="373">
        <f t="shared" si="374"/>
        <v>22.732178681575459</v>
      </c>
      <c r="CR92" s="373">
        <f t="shared" si="375"/>
        <v>1.1122333830893381</v>
      </c>
      <c r="CS92" s="373"/>
      <c r="CT92" s="373"/>
      <c r="CU92" s="373"/>
      <c r="CV92" s="373">
        <f t="shared" si="376"/>
        <v>0.90020168707303916</v>
      </c>
      <c r="CW92" s="373">
        <f t="shared" si="377"/>
        <v>0.88156435336496897</v>
      </c>
      <c r="CX92" s="373">
        <f t="shared" si="378"/>
        <v>0.88905583063978155</v>
      </c>
      <c r="CY92" s="373">
        <f t="shared" si="379"/>
        <v>0.88905583063978155</v>
      </c>
      <c r="CZ92" s="373">
        <f t="shared" si="380"/>
        <v>0.88010260170159094</v>
      </c>
      <c r="DA92" s="373">
        <f t="shared" si="381"/>
        <v>0.8897867064714704</v>
      </c>
      <c r="DB92" s="373">
        <f t="shared" si="382"/>
        <v>0.87717909837483476</v>
      </c>
      <c r="DC92" s="373">
        <f t="shared" si="383"/>
        <v>0.860917111119754</v>
      </c>
      <c r="DD92" s="362">
        <f t="shared" si="384"/>
        <v>0.86073439216183179</v>
      </c>
      <c r="DE92" s="373">
        <f t="shared" si="385"/>
        <v>0.91445376579097504</v>
      </c>
      <c r="DF92" s="373">
        <f t="shared" si="386"/>
        <v>0.87918900691197954</v>
      </c>
      <c r="DG92" s="373">
        <f t="shared" si="387"/>
        <v>0.87699637941691255</v>
      </c>
      <c r="DH92" s="373">
        <f t="shared" si="388"/>
        <v>0.883026105028347</v>
      </c>
      <c r="DI92" s="373">
        <f t="shared" si="389"/>
        <v>0.88594960835510306</v>
      </c>
      <c r="DJ92" s="373">
        <f t="shared" si="390"/>
        <v>0.88704592210263655</v>
      </c>
      <c r="DK92" s="373">
        <f t="shared" si="391"/>
        <v>0.89800905957797206</v>
      </c>
      <c r="DL92" s="373">
        <f t="shared" si="392"/>
        <v>0.89563371312498274</v>
      </c>
      <c r="DM92" s="373">
        <f t="shared" si="393"/>
        <v>0.91774270703357563</v>
      </c>
      <c r="DN92" s="373">
        <f t="shared" si="394"/>
        <v>0.90221159561018394</v>
      </c>
      <c r="DO92" s="373">
        <f t="shared" si="395"/>
        <v>0.92395515160293251</v>
      </c>
      <c r="DP92" s="373">
        <f t="shared" si="396"/>
        <v>0.91865630182318703</v>
      </c>
      <c r="DQ92" s="373">
        <f t="shared" si="397"/>
        <v>0.93729363553125711</v>
      </c>
      <c r="DR92" s="373"/>
      <c r="DS92" s="373">
        <f t="shared" si="398"/>
        <v>0.92760953076137764</v>
      </c>
      <c r="DT92" s="373"/>
      <c r="DU92" s="373"/>
      <c r="DV92" s="373">
        <f t="shared" si="399"/>
        <v>0.94010878144825927</v>
      </c>
      <c r="DW92" s="373">
        <f t="shared" si="400"/>
        <v>0.93763496665084267</v>
      </c>
      <c r="DX92" s="373">
        <f t="shared" si="401"/>
        <v>0.94099228673305102</v>
      </c>
      <c r="DY92" s="373"/>
      <c r="DZ92" s="373">
        <f t="shared" si="402"/>
        <v>0.92809310957509272</v>
      </c>
      <c r="EA92" s="373">
        <f t="shared" si="403"/>
        <v>0.91254341656275983</v>
      </c>
      <c r="EB92" s="373">
        <f t="shared" si="404"/>
        <v>0.91872795355630132</v>
      </c>
      <c r="EC92" s="373">
        <f t="shared" si="405"/>
        <v>0.90070444574655173</v>
      </c>
      <c r="ED92" s="373">
        <f t="shared" si="406"/>
        <v>0.90476857005659328</v>
      </c>
      <c r="EE92" s="373">
        <f t="shared" si="407"/>
        <v>0.87897021574067713</v>
      </c>
      <c r="EF92" s="373">
        <f t="shared" si="408"/>
        <v>0.9123667155058014</v>
      </c>
      <c r="EG92" s="373">
        <f t="shared" si="409"/>
        <v>0.91519393241713476</v>
      </c>
      <c r="EH92" s="373">
        <f t="shared" si="410"/>
        <v>0.89770052777826015</v>
      </c>
      <c r="EI92" s="373">
        <f t="shared" si="411"/>
        <v>0.87861681362676047</v>
      </c>
      <c r="EJ92" s="373">
        <f t="shared" si="412"/>
        <v>0.85617577939305256</v>
      </c>
      <c r="EK92" s="373">
        <f t="shared" si="413"/>
        <v>0.87755660728501039</v>
      </c>
      <c r="EM92" s="361">
        <v>24.35</v>
      </c>
      <c r="EN92" s="361">
        <v>26.24</v>
      </c>
      <c r="EO92" s="361">
        <v>26.4</v>
      </c>
      <c r="EP92" s="361">
        <v>25.41</v>
      </c>
      <c r="EQ92" s="361">
        <v>24.33</v>
      </c>
      <c r="ER92" s="361">
        <v>23.06</v>
      </c>
      <c r="ES92" s="244">
        <v>24.27</v>
      </c>
      <c r="EW92" s="375">
        <f>AY89-AW89</f>
        <v>7.7724239999999973</v>
      </c>
      <c r="EX92" s="375">
        <f>AZ89-AY89</f>
        <v>-1.1068747691089058</v>
      </c>
      <c r="EY92" s="244">
        <f>BA89-AZ89</f>
        <v>-0.46630123089109077</v>
      </c>
      <c r="EZ92" s="375">
        <f>BB89-BA89</f>
        <v>-2.2481360000000024</v>
      </c>
      <c r="FA92" s="375">
        <f>BC89-BB89</f>
        <v>-0.64380799999999638</v>
      </c>
      <c r="FB92" s="375">
        <f>BD89-BC89</f>
        <v>-5.8306160000000027</v>
      </c>
      <c r="FC92" s="375">
        <f t="shared" ref="FC92:FR100" si="416">BE89-BD89</f>
        <v>-2.092375999999998</v>
      </c>
      <c r="FD92" s="375">
        <f t="shared" si="416"/>
        <v>0.99167199999999767</v>
      </c>
      <c r="FE92" s="375">
        <f t="shared" si="416"/>
        <v>-0.1142240000000001</v>
      </c>
      <c r="FF92" s="375">
        <f t="shared" si="416"/>
        <v>1.1993520000000011</v>
      </c>
      <c r="FG92" s="375">
        <f t="shared" si="416"/>
        <v>1.2616559999999986</v>
      </c>
      <c r="FH92" s="375">
        <f t="shared" si="416"/>
        <v>-1.3499200000000009</v>
      </c>
      <c r="FI92" s="375">
        <f t="shared" si="416"/>
        <v>-1.2149279999999969</v>
      </c>
      <c r="FJ92" s="375">
        <f t="shared" si="416"/>
        <v>7.7879999999996841E-2</v>
      </c>
      <c r="FK92" s="375">
        <f t="shared" si="416"/>
        <v>8.8264000000002341E-2</v>
      </c>
      <c r="FL92" s="375">
        <f t="shared" si="416"/>
        <v>-0.52439199999999886</v>
      </c>
      <c r="FM92" s="375">
        <f t="shared" si="416"/>
        <v>1.2253119999999988</v>
      </c>
      <c r="FN92" s="375">
        <f t="shared" si="416"/>
        <v>0.68534399999999707</v>
      </c>
      <c r="FO92" s="375">
        <f t="shared" si="416"/>
        <v>-0.66457599999999672</v>
      </c>
      <c r="FP92" s="375">
        <f t="shared" si="416"/>
        <v>-5.7112000000000052E-2</v>
      </c>
      <c r="FQ92" s="375">
        <f t="shared" si="416"/>
        <v>-0.8047600000000017</v>
      </c>
      <c r="FR92" s="375">
        <f t="shared" si="416"/>
        <v>1.2305039999999998</v>
      </c>
      <c r="FS92" s="375">
        <f t="shared" ref="FS92:GH100" si="417">BU89-BT89</f>
        <v>-20.548383999999999</v>
      </c>
      <c r="FT92" s="375">
        <f t="shared" si="417"/>
        <v>20.647031999999999</v>
      </c>
      <c r="FU92" s="375">
        <f t="shared" si="417"/>
        <v>-20.647031999999999</v>
      </c>
      <c r="FV92" s="375">
        <f t="shared" si="417"/>
        <v>0</v>
      </c>
      <c r="FW92" s="375">
        <f t="shared" si="417"/>
        <v>25.824683999999998</v>
      </c>
      <c r="FX92" s="375">
        <f t="shared" si="417"/>
        <v>-1.5464679999999973</v>
      </c>
      <c r="FY92" s="375">
        <f t="shared" si="417"/>
        <v>0.17071400000000025</v>
      </c>
      <c r="FZ92" s="375">
        <f t="shared" si="417"/>
        <v>-24.448930000000001</v>
      </c>
      <c r="GA92" s="375">
        <f t="shared" si="417"/>
        <v>21.807884000000001</v>
      </c>
      <c r="GB92" s="375">
        <f t="shared" si="417"/>
        <v>-1.3807749999999999</v>
      </c>
      <c r="GC92" s="375">
        <f t="shared" si="417"/>
        <v>0.13054599999999894</v>
      </c>
      <c r="GD92" s="375">
        <f t="shared" si="417"/>
        <v>-5.5231000000002695E-2</v>
      </c>
      <c r="GE92" s="375">
        <f t="shared" si="417"/>
        <v>0.45189000000000235</v>
      </c>
      <c r="GF92" s="375">
        <f t="shared" si="417"/>
        <v>-1.1347459999999998</v>
      </c>
      <c r="GG92" s="375">
        <f t="shared" si="417"/>
        <v>4.1121990000000004</v>
      </c>
      <c r="GH92" s="375">
        <f t="shared" si="417"/>
        <v>-2.8469070000000016</v>
      </c>
      <c r="GI92" s="375">
        <f t="shared" ref="GI92:GL100" si="418">CK89-CJ89</f>
        <v>1.8125810000000016</v>
      </c>
      <c r="GJ92" s="375">
        <f>CL89-CK89</f>
        <v>0.20083999999999946</v>
      </c>
      <c r="GK92" s="375">
        <f>CM89-CL89</f>
        <v>-2.2644710000000003</v>
      </c>
      <c r="GL92" s="375">
        <f>CN89-CM89</f>
        <v>1.6067200000000028</v>
      </c>
    </row>
    <row r="93" spans="1:194">
      <c r="C93" s="361">
        <v>23.83</v>
      </c>
      <c r="D93" s="361" t="s">
        <v>39</v>
      </c>
      <c r="E93" s="361">
        <v>23.36</v>
      </c>
      <c r="F93" s="361">
        <v>22.88</v>
      </c>
      <c r="G93" s="361">
        <v>23.7</v>
      </c>
      <c r="H93" s="361">
        <v>23.8</v>
      </c>
      <c r="I93" s="361">
        <v>23.35</v>
      </c>
      <c r="J93" s="361">
        <v>23.7</v>
      </c>
      <c r="K93" s="361">
        <v>21.89</v>
      </c>
      <c r="L93" s="361">
        <v>21.63</v>
      </c>
      <c r="M93" s="361">
        <v>21.37</v>
      </c>
      <c r="N93" s="361">
        <v>26.295000000000002</v>
      </c>
      <c r="O93" s="361">
        <v>24.36</v>
      </c>
      <c r="P93" s="361">
        <v>23.83</v>
      </c>
      <c r="Q93" s="361">
        <v>24.9</v>
      </c>
      <c r="R93" s="361">
        <v>24.27</v>
      </c>
      <c r="S93" s="361">
        <v>25.72</v>
      </c>
      <c r="T93" s="361">
        <v>26.49</v>
      </c>
      <c r="U93" s="361">
        <v>26.3</v>
      </c>
      <c r="V93" s="372">
        <v>27.08</v>
      </c>
      <c r="W93" s="361">
        <v>26.85</v>
      </c>
      <c r="X93" s="361">
        <v>28</v>
      </c>
      <c r="Y93" s="361">
        <v>26.48</v>
      </c>
      <c r="Z93" s="361">
        <v>27.45</v>
      </c>
      <c r="AA93" s="372"/>
      <c r="AB93" s="361">
        <v>27.72</v>
      </c>
      <c r="AC93" s="372"/>
      <c r="AD93" s="372"/>
      <c r="AE93" s="361">
        <v>28</v>
      </c>
      <c r="AF93" s="361">
        <v>27.95</v>
      </c>
      <c r="AG93" s="361">
        <v>27.99</v>
      </c>
      <c r="AH93" s="372"/>
      <c r="AI93" s="361">
        <v>28.31</v>
      </c>
      <c r="AJ93" s="361">
        <v>27.07</v>
      </c>
      <c r="AK93" s="378">
        <v>26.63</v>
      </c>
      <c r="AL93" s="374">
        <v>26.75</v>
      </c>
      <c r="AM93" s="379">
        <v>26.61</v>
      </c>
      <c r="AN93" s="379">
        <v>25.12</v>
      </c>
      <c r="AO93" s="379">
        <v>26.73</v>
      </c>
      <c r="AP93" s="379">
        <v>26.17</v>
      </c>
      <c r="AQ93" s="379">
        <v>24.9</v>
      </c>
      <c r="AR93" s="379">
        <v>23.64</v>
      </c>
      <c r="AS93" s="379">
        <v>23.59</v>
      </c>
      <c r="AT93" s="244">
        <v>24</v>
      </c>
      <c r="AU93" s="380"/>
      <c r="AW93" s="373">
        <f t="shared" si="367"/>
        <v>25.122535999999997</v>
      </c>
      <c r="AX93" s="361" t="s">
        <v>39</v>
      </c>
      <c r="AY93" s="373">
        <f t="shared" si="368"/>
        <v>24.878512000000001</v>
      </c>
      <c r="AZ93" s="373">
        <f t="shared" si="368"/>
        <v>24.629296</v>
      </c>
      <c r="BA93" s="373">
        <f t="shared" si="368"/>
        <v>25.055039999999998</v>
      </c>
      <c r="BB93" s="373">
        <f t="shared" si="368"/>
        <v>25.106960000000001</v>
      </c>
      <c r="BC93" s="373">
        <f t="shared" si="368"/>
        <v>24.87332</v>
      </c>
      <c r="BD93" s="373">
        <f t="shared" si="368"/>
        <v>25.055039999999998</v>
      </c>
      <c r="BE93" s="373">
        <f t="shared" si="368"/>
        <v>24.115288</v>
      </c>
      <c r="BF93" s="373">
        <f t="shared" si="368"/>
        <v>23.980295999999999</v>
      </c>
      <c r="BG93" s="373">
        <f t="shared" si="368"/>
        <v>23.845303999999999</v>
      </c>
      <c r="BH93" s="373">
        <f t="shared" si="368"/>
        <v>26.402363999999999</v>
      </c>
      <c r="BI93" s="373">
        <f t="shared" si="368"/>
        <v>25.397711999999999</v>
      </c>
      <c r="BJ93" s="373">
        <f t="shared" si="368"/>
        <v>25.122535999999997</v>
      </c>
      <c r="BK93" s="373">
        <f t="shared" si="368"/>
        <v>25.678080000000001</v>
      </c>
      <c r="BL93" s="373">
        <f t="shared" si="368"/>
        <v>25.350984</v>
      </c>
      <c r="BM93" s="373">
        <f t="shared" si="368"/>
        <v>26.103823999999999</v>
      </c>
      <c r="BN93" s="373">
        <f t="shared" si="368"/>
        <v>26.503608</v>
      </c>
      <c r="BO93" s="373">
        <f t="shared" si="369"/>
        <v>26.404960000000003</v>
      </c>
      <c r="BP93" s="373">
        <f t="shared" si="369"/>
        <v>26.809936</v>
      </c>
      <c r="BQ93" s="373">
        <f t="shared" si="369"/>
        <v>26.690519999999999</v>
      </c>
      <c r="BR93" s="373">
        <f t="shared" si="369"/>
        <v>27.287599999999998</v>
      </c>
      <c r="BS93" s="373">
        <f t="shared" si="369"/>
        <v>26.498415999999999</v>
      </c>
      <c r="BT93" s="373">
        <f t="shared" si="369"/>
        <v>27.002040000000001</v>
      </c>
      <c r="BU93" s="373"/>
      <c r="BV93" s="373">
        <f t="shared" si="370"/>
        <v>27.142223999999999</v>
      </c>
      <c r="BW93" s="373"/>
      <c r="BX93" s="373"/>
      <c r="BY93" s="373">
        <f t="shared" si="371"/>
        <v>26.808799999999998</v>
      </c>
      <c r="BZ93" s="373">
        <f t="shared" si="371"/>
        <v>26.783695000000002</v>
      </c>
      <c r="CA93" s="373">
        <f t="shared" si="371"/>
        <v>26.803778999999999</v>
      </c>
      <c r="CB93" s="373"/>
      <c r="CC93" s="373">
        <f t="shared" si="372"/>
        <v>26.964450999999997</v>
      </c>
      <c r="CD93" s="373">
        <f t="shared" si="372"/>
        <v>26.341847000000001</v>
      </c>
      <c r="CE93" s="373">
        <f t="shared" si="372"/>
        <v>26.120922999999998</v>
      </c>
      <c r="CF93" s="373">
        <f t="shared" si="372"/>
        <v>26.181175</v>
      </c>
      <c r="CG93" s="373">
        <f t="shared" si="372"/>
        <v>26.110880999999999</v>
      </c>
      <c r="CH93" s="373">
        <f t="shared" si="372"/>
        <v>25.362752</v>
      </c>
      <c r="CI93" s="373">
        <f t="shared" si="372"/>
        <v>26.171132999999998</v>
      </c>
      <c r="CJ93" s="373">
        <f t="shared" si="372"/>
        <v>25.889957000000003</v>
      </c>
      <c r="CK93" s="373">
        <f t="shared" si="372"/>
        <v>25.252289999999999</v>
      </c>
      <c r="CL93" s="373">
        <f t="shared" si="372"/>
        <v>24.619644000000001</v>
      </c>
      <c r="CM93" s="373">
        <f t="shared" si="372"/>
        <v>24.594538999999997</v>
      </c>
      <c r="CN93" s="373">
        <f t="shared" si="372"/>
        <v>24.8004</v>
      </c>
      <c r="CO93" s="373"/>
      <c r="CP93" s="373">
        <v>28.890451425292252</v>
      </c>
      <c r="CQ93" s="373">
        <f t="shared" si="374"/>
        <v>23.112361140233801</v>
      </c>
      <c r="CR93" s="373">
        <f t="shared" si="375"/>
        <v>1.0840536736155615</v>
      </c>
      <c r="CS93" s="373"/>
      <c r="CT93" s="373"/>
      <c r="CU93" s="373"/>
      <c r="CV93" s="373">
        <f t="shared" si="376"/>
        <v>0.86113268476725902</v>
      </c>
      <c r="CW93" s="373">
        <f t="shared" si="377"/>
        <v>0.85250644364934336</v>
      </c>
      <c r="CX93" s="373">
        <f t="shared" si="378"/>
        <v>0.86724293889244908</v>
      </c>
      <c r="CY93" s="373">
        <f t="shared" si="379"/>
        <v>0.86904007245868164</v>
      </c>
      <c r="CZ93" s="373">
        <f t="shared" si="380"/>
        <v>0.86095297141063576</v>
      </c>
      <c r="DA93" s="373">
        <f t="shared" si="381"/>
        <v>0.86724293889244908</v>
      </c>
      <c r="DB93" s="373">
        <f t="shared" si="382"/>
        <v>0.83471482134364239</v>
      </c>
      <c r="DC93" s="373">
        <f t="shared" si="383"/>
        <v>0.83004227407143805</v>
      </c>
      <c r="DD93" s="362">
        <f t="shared" si="384"/>
        <v>0.8253697267992337</v>
      </c>
      <c r="DE93" s="373">
        <f t="shared" si="385"/>
        <v>0.91387855493618042</v>
      </c>
      <c r="DF93" s="373">
        <f t="shared" si="386"/>
        <v>0.87910402042958313</v>
      </c>
      <c r="DG93" s="373">
        <f t="shared" si="387"/>
        <v>0.86957921252855119</v>
      </c>
      <c r="DH93" s="373">
        <f t="shared" si="388"/>
        <v>0.88880854168723833</v>
      </c>
      <c r="DI93" s="373">
        <f t="shared" si="389"/>
        <v>0.87748660021997404</v>
      </c>
      <c r="DJ93" s="373">
        <f t="shared" si="390"/>
        <v>0.90354503693034405</v>
      </c>
      <c r="DK93" s="373">
        <f t="shared" si="391"/>
        <v>0.9173829653903337</v>
      </c>
      <c r="DL93" s="373">
        <f t="shared" si="392"/>
        <v>0.91396841161449227</v>
      </c>
      <c r="DM93" s="373">
        <f t="shared" si="393"/>
        <v>0.92798605343110507</v>
      </c>
      <c r="DN93" s="373">
        <f t="shared" si="394"/>
        <v>0.92385264622877039</v>
      </c>
      <c r="DO93" s="373">
        <f t="shared" si="395"/>
        <v>0.94451968224044325</v>
      </c>
      <c r="DP93" s="373">
        <f t="shared" si="396"/>
        <v>0.91720325203371045</v>
      </c>
      <c r="DQ93" s="373">
        <f t="shared" si="397"/>
        <v>0.93463544762616502</v>
      </c>
      <c r="DR93" s="373"/>
      <c r="DS93" s="373">
        <f t="shared" si="398"/>
        <v>0.9394877082549925</v>
      </c>
      <c r="DT93" s="373"/>
      <c r="DU93" s="373"/>
      <c r="DV93" s="373">
        <f t="shared" si="399"/>
        <v>0.92794673248096549</v>
      </c>
      <c r="DW93" s="373">
        <f t="shared" si="400"/>
        <v>0.92707776025099131</v>
      </c>
      <c r="DX93" s="373">
        <f t="shared" si="401"/>
        <v>0.92777293803497063</v>
      </c>
      <c r="DY93" s="373"/>
      <c r="DZ93" s="373">
        <f t="shared" si="402"/>
        <v>0.93333436030680605</v>
      </c>
      <c r="EA93" s="373">
        <f t="shared" si="403"/>
        <v>0.91178384900344389</v>
      </c>
      <c r="EB93" s="373">
        <f t="shared" si="404"/>
        <v>0.90413689337967007</v>
      </c>
      <c r="EC93" s="373">
        <f t="shared" si="405"/>
        <v>0.90622242673160847</v>
      </c>
      <c r="ED93" s="373">
        <f t="shared" si="406"/>
        <v>0.90378930448768036</v>
      </c>
      <c r="EE93" s="373">
        <f t="shared" si="407"/>
        <v>0.87789393203444677</v>
      </c>
      <c r="EF93" s="373">
        <f t="shared" si="408"/>
        <v>0.90587483783961864</v>
      </c>
      <c r="EG93" s="373">
        <f t="shared" si="409"/>
        <v>0.89614234886390676</v>
      </c>
      <c r="EH93" s="373">
        <f t="shared" si="410"/>
        <v>0.8740704542225598</v>
      </c>
      <c r="EI93" s="373">
        <f t="shared" si="411"/>
        <v>0.85217235402720792</v>
      </c>
      <c r="EJ93" s="373">
        <f t="shared" si="412"/>
        <v>0.85130338179723342</v>
      </c>
      <c r="EK93" s="373">
        <f>CN93/CP93</f>
        <v>0.85842895408302267</v>
      </c>
      <c r="EM93" s="361">
        <v>25.12</v>
      </c>
      <c r="EN93" s="361">
        <v>26.73</v>
      </c>
      <c r="EO93" s="361">
        <v>26.17</v>
      </c>
      <c r="EP93" s="361">
        <v>24.9</v>
      </c>
      <c r="EQ93" s="361">
        <v>23.64</v>
      </c>
      <c r="ER93" s="361">
        <v>23.59</v>
      </c>
      <c r="ES93" s="244">
        <v>24</v>
      </c>
      <c r="EW93" s="375">
        <f t="shared" ref="EW93:EW100" si="419">AY90-AW90</f>
        <v>3.302112000000001</v>
      </c>
      <c r="EX93" s="375">
        <f t="shared" ref="EX93:FB100" si="420">AZ90-AY90</f>
        <v>2.0767999999996789E-2</v>
      </c>
      <c r="EY93" s="244">
        <f t="shared" si="420"/>
        <v>-0.36863199999999807</v>
      </c>
      <c r="EZ93" s="375">
        <f t="shared" si="420"/>
        <v>-0.87744800000000112</v>
      </c>
      <c r="FA93" s="375">
        <f t="shared" si="420"/>
        <v>-0.57112000000000052</v>
      </c>
      <c r="FB93" s="375">
        <f t="shared" si="420"/>
        <v>-0.91898399999999825</v>
      </c>
      <c r="FC93" s="375">
        <f t="shared" si="416"/>
        <v>-1.4901039999999988</v>
      </c>
      <c r="FD93" s="375">
        <f t="shared" si="416"/>
        <v>4.1535999999997131E-2</v>
      </c>
      <c r="FE93" s="375">
        <f t="shared" si="416"/>
        <v>0.19729600000000147</v>
      </c>
      <c r="FF93" s="375">
        <f t="shared" si="416"/>
        <v>2.2117919999999991</v>
      </c>
      <c r="FG93" s="375">
        <f t="shared" si="416"/>
        <v>-0.53477600000000081</v>
      </c>
      <c r="FH93" s="375">
        <f t="shared" si="416"/>
        <v>-0.7839919999999978</v>
      </c>
      <c r="FI93" s="375">
        <f t="shared" si="416"/>
        <v>-0.62823200000000057</v>
      </c>
      <c r="FJ93" s="375">
        <f t="shared" si="416"/>
        <v>1.0435920000000003</v>
      </c>
      <c r="FK93" s="375">
        <f t="shared" si="416"/>
        <v>-0.67495999999999867</v>
      </c>
      <c r="FL93" s="375">
        <f t="shared" si="416"/>
        <v>0.1713359999999966</v>
      </c>
      <c r="FM93" s="375">
        <f t="shared" si="416"/>
        <v>0.3738240000000026</v>
      </c>
      <c r="FN93" s="375">
        <f t="shared" si="416"/>
        <v>-0.3530559999999987</v>
      </c>
      <c r="FO93" s="375">
        <f t="shared" si="416"/>
        <v>0.81514399999999654</v>
      </c>
      <c r="FP93" s="375">
        <f t="shared" si="416"/>
        <v>-0.88263999999999854</v>
      </c>
      <c r="FQ93" s="375">
        <f t="shared" si="416"/>
        <v>0.11941599999999752</v>
      </c>
      <c r="FR93" s="375">
        <f t="shared" si="416"/>
        <v>0.35305600000000226</v>
      </c>
      <c r="FS93" s="375">
        <f t="shared" si="417"/>
        <v>-23.47148</v>
      </c>
      <c r="FT93" s="375">
        <f t="shared" si="417"/>
        <v>23.699928</v>
      </c>
      <c r="FU93" s="375">
        <f t="shared" si="417"/>
        <v>-23.699928</v>
      </c>
      <c r="FV93" s="375">
        <f t="shared" si="417"/>
        <v>0</v>
      </c>
      <c r="FW93" s="375">
        <f t="shared" si="417"/>
        <v>25.754390000000001</v>
      </c>
      <c r="FX93" s="375">
        <f t="shared" si="417"/>
        <v>-0.39665899999999965</v>
      </c>
      <c r="FY93" s="375">
        <f t="shared" si="417"/>
        <v>0.20586099999999874</v>
      </c>
      <c r="FZ93" s="375">
        <f t="shared" si="417"/>
        <v>-25.563592</v>
      </c>
      <c r="GA93" s="375">
        <f t="shared" si="417"/>
        <v>24.273195000000001</v>
      </c>
      <c r="GB93" s="375">
        <f t="shared" si="417"/>
        <v>0.52720499999999859</v>
      </c>
      <c r="GC93" s="375">
        <f t="shared" si="417"/>
        <v>-0.9439479999999989</v>
      </c>
      <c r="GD93" s="375">
        <f t="shared" si="417"/>
        <v>-0.40168000000000248</v>
      </c>
      <c r="GE93" s="375">
        <f t="shared" si="417"/>
        <v>-0.11548299999999756</v>
      </c>
      <c r="GF93" s="375">
        <f t="shared" si="417"/>
        <v>0.66277199999999681</v>
      </c>
      <c r="GG93" s="375">
        <f t="shared" si="417"/>
        <v>0.42176400000000314</v>
      </c>
      <c r="GH93" s="375">
        <f t="shared" si="417"/>
        <v>0.13556699999999822</v>
      </c>
      <c r="GI93" s="375">
        <f t="shared" si="418"/>
        <v>0.21088200000000157</v>
      </c>
      <c r="GJ93" s="375">
        <f t="shared" si="418"/>
        <v>-0.88871699999999976</v>
      </c>
      <c r="GK93" s="375">
        <f t="shared" si="418"/>
        <v>-0.1506299999999996</v>
      </c>
      <c r="GL93" s="375">
        <f t="shared" si="418"/>
        <v>-0.19079800000000091</v>
      </c>
    </row>
    <row r="94" spans="1:194">
      <c r="C94" s="361">
        <v>27.72</v>
      </c>
      <c r="D94" s="361" t="s">
        <v>40</v>
      </c>
      <c r="E94" s="361">
        <v>21.73</v>
      </c>
      <c r="F94" s="361">
        <v>22.06</v>
      </c>
      <c r="G94" s="361">
        <v>22.13</v>
      </c>
      <c r="H94" s="361">
        <v>21.46</v>
      </c>
      <c r="I94" s="361">
        <v>21.12</v>
      </c>
      <c r="J94" s="361">
        <v>23.7</v>
      </c>
      <c r="K94" s="361">
        <v>20.62</v>
      </c>
      <c r="L94" s="361">
        <v>21.77</v>
      </c>
      <c r="M94" s="361">
        <v>22.6</v>
      </c>
      <c r="N94" s="361">
        <v>27.1</v>
      </c>
      <c r="O94" s="361">
        <v>26.25</v>
      </c>
      <c r="P94" s="361">
        <v>25.33</v>
      </c>
      <c r="Q94" s="361">
        <v>25.36</v>
      </c>
      <c r="R94" s="361">
        <v>25.55</v>
      </c>
      <c r="S94" s="361">
        <v>28.07</v>
      </c>
      <c r="T94" s="361">
        <v>28.72</v>
      </c>
      <c r="U94" s="361">
        <v>30.9</v>
      </c>
      <c r="V94" s="372">
        <v>30.57</v>
      </c>
      <c r="W94" s="361">
        <v>30.79</v>
      </c>
      <c r="X94" s="361">
        <v>30.56</v>
      </c>
      <c r="Y94" s="361">
        <v>30.01</v>
      </c>
      <c r="Z94" s="361">
        <v>30.1</v>
      </c>
      <c r="AA94" s="372"/>
      <c r="AB94" s="361">
        <v>29.54</v>
      </c>
      <c r="AC94" s="372"/>
      <c r="AD94" s="372"/>
      <c r="AE94" s="361">
        <v>29.92</v>
      </c>
      <c r="AF94" s="361">
        <v>30.16</v>
      </c>
      <c r="AG94" s="361">
        <v>30.16</v>
      </c>
      <c r="AH94" s="372"/>
      <c r="AI94" s="361">
        <v>30.27</v>
      </c>
      <c r="AJ94" s="361">
        <v>29.13</v>
      </c>
      <c r="AK94" s="378">
        <v>26.88</v>
      </c>
      <c r="AL94" s="374">
        <v>26.95</v>
      </c>
      <c r="AM94" s="379">
        <v>26.65</v>
      </c>
      <c r="AN94" s="379">
        <v>25.42</v>
      </c>
      <c r="AO94" s="379">
        <v>24.85</v>
      </c>
      <c r="AP94" s="379">
        <v>23.83</v>
      </c>
      <c r="AQ94" s="379">
        <v>22.44</v>
      </c>
      <c r="AR94" s="379">
        <v>20.96</v>
      </c>
      <c r="AS94" s="379">
        <v>20.45</v>
      </c>
      <c r="AT94" s="244">
        <v>20.67</v>
      </c>
      <c r="AU94" s="380"/>
      <c r="AW94" s="373">
        <f t="shared" si="367"/>
        <v>27.142223999999999</v>
      </c>
      <c r="AX94" s="361" t="s">
        <v>40</v>
      </c>
      <c r="AY94" s="373">
        <f t="shared" si="368"/>
        <v>24.032215999999998</v>
      </c>
      <c r="AZ94" s="373">
        <f t="shared" si="368"/>
        <v>24.203551999999998</v>
      </c>
      <c r="BA94" s="373">
        <f t="shared" si="368"/>
        <v>24.239896000000002</v>
      </c>
      <c r="BB94" s="373">
        <f t="shared" si="368"/>
        <v>23.892032</v>
      </c>
      <c r="BC94" s="373">
        <f t="shared" si="368"/>
        <v>23.715504000000003</v>
      </c>
      <c r="BD94" s="373">
        <f t="shared" si="368"/>
        <v>25.055039999999998</v>
      </c>
      <c r="BE94" s="373">
        <f t="shared" si="368"/>
        <v>23.455904</v>
      </c>
      <c r="BF94" s="373">
        <f t="shared" si="368"/>
        <v>24.052984000000002</v>
      </c>
      <c r="BG94" s="373">
        <f t="shared" si="368"/>
        <v>24.483920000000001</v>
      </c>
      <c r="BH94" s="373">
        <f t="shared" si="368"/>
        <v>26.820320000000002</v>
      </c>
      <c r="BI94" s="373">
        <f t="shared" si="368"/>
        <v>26.378999999999998</v>
      </c>
      <c r="BJ94" s="373">
        <f t="shared" si="368"/>
        <v>25.901336000000001</v>
      </c>
      <c r="BK94" s="373">
        <f t="shared" si="368"/>
        <v>25.916912</v>
      </c>
      <c r="BL94" s="373">
        <f t="shared" si="368"/>
        <v>26.015560000000001</v>
      </c>
      <c r="BM94" s="373">
        <f t="shared" si="368"/>
        <v>27.323943999999997</v>
      </c>
      <c r="BN94" s="373">
        <f t="shared" si="368"/>
        <v>27.661423999999997</v>
      </c>
      <c r="BO94" s="373">
        <f t="shared" si="369"/>
        <v>28.793279999999999</v>
      </c>
      <c r="BP94" s="373">
        <f t="shared" si="369"/>
        <v>28.621943999999999</v>
      </c>
      <c r="BQ94" s="373">
        <f t="shared" si="369"/>
        <v>28.736167999999999</v>
      </c>
      <c r="BR94" s="373">
        <f t="shared" si="369"/>
        <v>28.616751999999998</v>
      </c>
      <c r="BS94" s="373">
        <f t="shared" si="369"/>
        <v>28.331192000000001</v>
      </c>
      <c r="BT94" s="373">
        <f t="shared" si="369"/>
        <v>28.377920000000003</v>
      </c>
      <c r="BU94" s="373"/>
      <c r="BV94" s="373">
        <f t="shared" si="370"/>
        <v>28.087167999999998</v>
      </c>
      <c r="BW94" s="373"/>
      <c r="BX94" s="373"/>
      <c r="BY94" s="373">
        <f t="shared" si="371"/>
        <v>27.772832000000001</v>
      </c>
      <c r="BZ94" s="373">
        <f t="shared" si="371"/>
        <v>27.893335999999998</v>
      </c>
      <c r="CA94" s="373">
        <f t="shared" si="371"/>
        <v>27.893335999999998</v>
      </c>
      <c r="CB94" s="373"/>
      <c r="CC94" s="373">
        <f t="shared" si="372"/>
        <v>27.948566999999997</v>
      </c>
      <c r="CD94" s="373">
        <f t="shared" si="372"/>
        <v>27.376173000000001</v>
      </c>
      <c r="CE94" s="373">
        <f t="shared" si="372"/>
        <v>26.246448000000001</v>
      </c>
      <c r="CF94" s="373">
        <f t="shared" si="372"/>
        <v>26.281594999999999</v>
      </c>
      <c r="CG94" s="373">
        <f t="shared" si="372"/>
        <v>26.130965</v>
      </c>
      <c r="CH94" s="373">
        <f t="shared" si="372"/>
        <v>25.513382</v>
      </c>
      <c r="CI94" s="373">
        <f t="shared" si="372"/>
        <v>25.227184999999999</v>
      </c>
      <c r="CJ94" s="373">
        <f t="shared" si="372"/>
        <v>24.715043000000001</v>
      </c>
      <c r="CK94" s="373">
        <f t="shared" si="372"/>
        <v>24.017124000000003</v>
      </c>
      <c r="CL94" s="373">
        <f t="shared" si="372"/>
        <v>23.274016</v>
      </c>
      <c r="CM94" s="373">
        <f t="shared" si="372"/>
        <v>23.017944999999997</v>
      </c>
      <c r="CN94" s="373">
        <f t="shared" si="372"/>
        <v>23.128407000000003</v>
      </c>
      <c r="CO94" s="373"/>
      <c r="CP94" s="373">
        <v>33.053410597402227</v>
      </c>
      <c r="CQ94" s="373">
        <f t="shared" si="374"/>
        <v>26.442728477921783</v>
      </c>
      <c r="CR94" s="373">
        <f t="shared" si="375"/>
        <v>0.94752097995180684</v>
      </c>
      <c r="CS94" s="373"/>
      <c r="CT94" s="373"/>
      <c r="CU94" s="373"/>
      <c r="CV94" s="373">
        <f t="shared" si="376"/>
        <v>0.72707220119332461</v>
      </c>
      <c r="CW94" s="373">
        <f t="shared" si="377"/>
        <v>0.73225581150473573</v>
      </c>
      <c r="CX94" s="373">
        <f t="shared" si="378"/>
        <v>0.73335536520715638</v>
      </c>
      <c r="CY94" s="373">
        <f t="shared" si="379"/>
        <v>0.72283106548398823</v>
      </c>
      <c r="CZ94" s="373">
        <f t="shared" si="380"/>
        <v>0.71749037607223143</v>
      </c>
      <c r="DA94" s="373">
        <f t="shared" si="381"/>
        <v>0.75801678396144556</v>
      </c>
      <c r="DB94" s="373">
        <f t="shared" si="382"/>
        <v>0.70963642105494174</v>
      </c>
      <c r="DC94" s="373">
        <f t="shared" si="383"/>
        <v>0.72770051759470789</v>
      </c>
      <c r="DD94" s="362">
        <f t="shared" si="384"/>
        <v>0.74073808292340859</v>
      </c>
      <c r="DE94" s="373">
        <f t="shared" si="385"/>
        <v>0.81142367807901483</v>
      </c>
      <c r="DF94" s="373">
        <f t="shared" si="386"/>
        <v>0.79807195454962243</v>
      </c>
      <c r="DG94" s="373">
        <f t="shared" si="387"/>
        <v>0.78362067731780971</v>
      </c>
      <c r="DH94" s="373">
        <f t="shared" si="388"/>
        <v>0.78409191461884697</v>
      </c>
      <c r="DI94" s="373">
        <f t="shared" si="389"/>
        <v>0.78707641752541713</v>
      </c>
      <c r="DJ94" s="373">
        <f t="shared" si="390"/>
        <v>0.82666035081255651</v>
      </c>
      <c r="DK94" s="373">
        <f t="shared" si="391"/>
        <v>0.83687049233503297</v>
      </c>
      <c r="DL94" s="373">
        <f t="shared" si="392"/>
        <v>0.87111373621041566</v>
      </c>
      <c r="DM94" s="373">
        <f t="shared" si="393"/>
        <v>0.86593012589900453</v>
      </c>
      <c r="DN94" s="373">
        <f t="shared" si="394"/>
        <v>0.86938586610661195</v>
      </c>
      <c r="DO94" s="373">
        <f t="shared" si="395"/>
        <v>0.86577304679865863</v>
      </c>
      <c r="DP94" s="373">
        <f t="shared" si="396"/>
        <v>0.8571336962796402</v>
      </c>
      <c r="DQ94" s="373">
        <f t="shared" si="397"/>
        <v>0.85854740818275244</v>
      </c>
      <c r="DR94" s="373"/>
      <c r="DS94" s="373">
        <f t="shared" si="398"/>
        <v>0.84975097856338788</v>
      </c>
      <c r="DT94" s="373"/>
      <c r="DU94" s="373"/>
      <c r="DV94" s="373">
        <f t="shared" si="399"/>
        <v>0.84024103709838516</v>
      </c>
      <c r="DW94" s="373">
        <f t="shared" si="400"/>
        <v>0.84388677282798241</v>
      </c>
      <c r="DX94" s="373">
        <f t="shared" si="401"/>
        <v>0.84388677282798241</v>
      </c>
      <c r="DY94" s="373"/>
      <c r="DZ94" s="373">
        <f t="shared" si="402"/>
        <v>0.84555773503738108</v>
      </c>
      <c r="EA94" s="373">
        <f t="shared" si="403"/>
        <v>0.82824049032179392</v>
      </c>
      <c r="EB94" s="373">
        <f t="shared" si="404"/>
        <v>0.79406171785681912</v>
      </c>
      <c r="EC94" s="373">
        <f t="shared" si="405"/>
        <v>0.79512505744461826</v>
      </c>
      <c r="ED94" s="373">
        <f t="shared" si="406"/>
        <v>0.79056788778262166</v>
      </c>
      <c r="EE94" s="373">
        <f t="shared" si="407"/>
        <v>0.77188349216843533</v>
      </c>
      <c r="EF94" s="373">
        <f t="shared" si="408"/>
        <v>0.76322486981064164</v>
      </c>
      <c r="EG94" s="373">
        <f t="shared" si="409"/>
        <v>0.74773049295985317</v>
      </c>
      <c r="EH94" s="373">
        <f t="shared" si="410"/>
        <v>0.72661560685926874</v>
      </c>
      <c r="EI94" s="373">
        <f t="shared" si="411"/>
        <v>0.70413356986008513</v>
      </c>
      <c r="EJ94" s="373">
        <f t="shared" si="412"/>
        <v>0.69638638143469078</v>
      </c>
      <c r="EK94" s="373">
        <f t="shared" si="413"/>
        <v>0.69972830585348844</v>
      </c>
      <c r="EM94" s="361">
        <v>25.42</v>
      </c>
      <c r="EN94" s="361">
        <v>24.85</v>
      </c>
      <c r="EO94" s="361">
        <v>23.83</v>
      </c>
      <c r="EP94" s="361">
        <v>22.44</v>
      </c>
      <c r="EQ94" s="361">
        <v>20.96</v>
      </c>
      <c r="ER94" s="361">
        <v>20.45</v>
      </c>
      <c r="ES94" s="244">
        <v>20.67</v>
      </c>
      <c r="EW94" s="375">
        <f t="shared" si="419"/>
        <v>1.0695519999999945</v>
      </c>
      <c r="EX94" s="375">
        <f t="shared" si="420"/>
        <v>-0.17652799999999758</v>
      </c>
      <c r="EY94" s="244">
        <f t="shared" si="420"/>
        <v>-0.51400799999999691</v>
      </c>
      <c r="EZ94" s="375">
        <f t="shared" si="420"/>
        <v>-6.2304000000004578E-2</v>
      </c>
      <c r="FA94" s="375">
        <f t="shared" si="420"/>
        <v>-0.24402399999999602</v>
      </c>
      <c r="FB94" s="375">
        <f t="shared" si="420"/>
        <v>0.31671199999999544</v>
      </c>
      <c r="FC94" s="375">
        <f t="shared" si="416"/>
        <v>-0.69572799999999546</v>
      </c>
      <c r="FD94" s="375">
        <f t="shared" si="416"/>
        <v>0.1142240000000001</v>
      </c>
      <c r="FE94" s="375">
        <f t="shared" si="416"/>
        <v>0.1713359999999966</v>
      </c>
      <c r="FF94" s="375">
        <f t="shared" si="416"/>
        <v>1.3706880000000012</v>
      </c>
      <c r="FG94" s="375">
        <f t="shared" si="416"/>
        <v>-0.70091999999999999</v>
      </c>
      <c r="FH94" s="375">
        <f t="shared" si="416"/>
        <v>-0.42574399999999812</v>
      </c>
      <c r="FI94" s="375">
        <f t="shared" si="416"/>
        <v>-0.20768000000000342</v>
      </c>
      <c r="FJ94" s="375">
        <f t="shared" si="416"/>
        <v>0.7268800000000013</v>
      </c>
      <c r="FK94" s="375">
        <f t="shared" si="416"/>
        <v>-0.68534400000000062</v>
      </c>
      <c r="FL94" s="375">
        <f t="shared" si="416"/>
        <v>0.38420800000000099</v>
      </c>
      <c r="FM94" s="375">
        <f t="shared" si="416"/>
        <v>-0.26998400000000089</v>
      </c>
      <c r="FN94" s="375">
        <f t="shared" si="416"/>
        <v>0.71649599999999936</v>
      </c>
      <c r="FO94" s="375">
        <f t="shared" si="416"/>
        <v>-0.18691199999999952</v>
      </c>
      <c r="FP94" s="375">
        <f t="shared" si="416"/>
        <v>-9.8647999999997182E-2</v>
      </c>
      <c r="FQ94" s="375">
        <f t="shared" si="416"/>
        <v>0.50362399999999852</v>
      </c>
      <c r="FR94" s="375">
        <f t="shared" si="416"/>
        <v>0.10384000000000171</v>
      </c>
      <c r="FS94" s="375">
        <f t="shared" si="417"/>
        <v>-25.262720000000002</v>
      </c>
      <c r="FT94" s="375">
        <f t="shared" si="417"/>
        <v>25.532704000000003</v>
      </c>
      <c r="FU94" s="375">
        <f t="shared" si="417"/>
        <v>-25.532704000000003</v>
      </c>
      <c r="FV94" s="375">
        <f t="shared" si="417"/>
        <v>0</v>
      </c>
      <c r="FW94" s="375">
        <f t="shared" si="417"/>
        <v>26.311720999999999</v>
      </c>
      <c r="FX94" s="375">
        <f t="shared" si="417"/>
        <v>-0.66779299999999964</v>
      </c>
      <c r="FY94" s="375">
        <f t="shared" si="417"/>
        <v>5.0210000000028288E-3</v>
      </c>
      <c r="FZ94" s="375">
        <f t="shared" si="417"/>
        <v>-25.648949000000002</v>
      </c>
      <c r="GA94" s="375">
        <f t="shared" si="417"/>
        <v>25.242248</v>
      </c>
      <c r="GB94" s="375">
        <f t="shared" si="417"/>
        <v>0.31632300000000058</v>
      </c>
      <c r="GC94" s="375">
        <f t="shared" si="417"/>
        <v>-0.79833899999999858</v>
      </c>
      <c r="GD94" s="375">
        <f t="shared" si="417"/>
        <v>-0.87867500000000121</v>
      </c>
      <c r="GE94" s="375">
        <f t="shared" si="417"/>
        <v>0.47699499999999873</v>
      </c>
      <c r="GF94" s="375">
        <f t="shared" si="417"/>
        <v>0.40670100000000176</v>
      </c>
      <c r="GG94" s="375">
        <f t="shared" si="417"/>
        <v>-0.10544100000000256</v>
      </c>
      <c r="GH94" s="375">
        <f t="shared" si="417"/>
        <v>0.47197399999999945</v>
      </c>
      <c r="GI94" s="375">
        <f t="shared" si="418"/>
        <v>-0.39163800000000037</v>
      </c>
      <c r="GJ94" s="375">
        <f t="shared" si="418"/>
        <v>-0.25607099999999861</v>
      </c>
      <c r="GK94" s="375">
        <f t="shared" si="418"/>
        <v>-0.5573309999999978</v>
      </c>
      <c r="GL94" s="375">
        <f t="shared" si="418"/>
        <v>0.51716299999999649</v>
      </c>
    </row>
    <row r="95" spans="1:194">
      <c r="C95" s="361">
        <v>29.78</v>
      </c>
      <c r="D95" s="361" t="s">
        <v>41</v>
      </c>
      <c r="E95" s="361">
        <v>24.96</v>
      </c>
      <c r="F95" s="361">
        <v>22.04</v>
      </c>
      <c r="G95" s="361">
        <v>26.08</v>
      </c>
      <c r="H95" s="361">
        <v>25.42</v>
      </c>
      <c r="I95" s="361">
        <v>23.33</v>
      </c>
      <c r="J95" s="361">
        <v>24.6</v>
      </c>
      <c r="K95" s="361">
        <v>25.09</v>
      </c>
      <c r="L95" s="361">
        <v>26.4</v>
      </c>
      <c r="M95" s="361">
        <v>26.96</v>
      </c>
      <c r="N95" s="361">
        <v>28.77</v>
      </c>
      <c r="O95" s="361">
        <v>27.43</v>
      </c>
      <c r="P95" s="361">
        <v>26.21</v>
      </c>
      <c r="Q95" s="361">
        <v>26.19</v>
      </c>
      <c r="R95" s="361">
        <v>27.29</v>
      </c>
      <c r="S95" s="361">
        <v>29.43</v>
      </c>
      <c r="T95" s="361">
        <v>30.3</v>
      </c>
      <c r="U95" s="361">
        <v>33.46</v>
      </c>
      <c r="V95" s="372">
        <v>33.89</v>
      </c>
      <c r="W95" s="361">
        <v>33.51</v>
      </c>
      <c r="X95" s="361">
        <v>33.35</v>
      </c>
      <c r="Y95" s="361">
        <v>33.119999999999997</v>
      </c>
      <c r="Z95" s="361">
        <v>33.25</v>
      </c>
      <c r="AA95" s="372"/>
      <c r="AB95" s="361">
        <v>33.04</v>
      </c>
      <c r="AC95" s="372"/>
      <c r="AD95" s="372"/>
      <c r="AE95" s="361">
        <v>32.94</v>
      </c>
      <c r="AF95" s="361">
        <v>32.68</v>
      </c>
      <c r="AG95" s="361">
        <v>32.21</v>
      </c>
      <c r="AH95" s="372"/>
      <c r="AI95" s="361">
        <v>32.119999999999997</v>
      </c>
      <c r="AJ95" s="361">
        <v>31.16</v>
      </c>
      <c r="AK95" s="378">
        <v>27.91</v>
      </c>
      <c r="AL95" s="374">
        <v>27.47</v>
      </c>
      <c r="AM95" s="379">
        <v>26.66</v>
      </c>
      <c r="AN95" s="379">
        <v>26.56</v>
      </c>
      <c r="AO95" s="379">
        <v>23.34</v>
      </c>
      <c r="AP95" s="379">
        <v>20.8</v>
      </c>
      <c r="AQ95" s="379">
        <v>19.5</v>
      </c>
      <c r="AR95" s="379">
        <v>18</v>
      </c>
      <c r="AS95" s="379">
        <v>18.09</v>
      </c>
      <c r="AT95" s="244">
        <v>17.7</v>
      </c>
      <c r="AU95" s="380"/>
      <c r="AW95" s="373">
        <f t="shared" si="367"/>
        <v>28.211776</v>
      </c>
      <c r="AX95" s="361" t="s">
        <v>41</v>
      </c>
      <c r="AY95" s="373">
        <f t="shared" si="368"/>
        <v>25.709232</v>
      </c>
      <c r="AZ95" s="373">
        <f t="shared" si="368"/>
        <v>24.193168</v>
      </c>
      <c r="BA95" s="373">
        <f t="shared" si="368"/>
        <v>26.290735999999999</v>
      </c>
      <c r="BB95" s="373">
        <f t="shared" si="368"/>
        <v>25.948064000000002</v>
      </c>
      <c r="BC95" s="373">
        <f t="shared" si="368"/>
        <v>24.862935999999998</v>
      </c>
      <c r="BD95" s="373">
        <f t="shared" si="368"/>
        <v>25.522320000000001</v>
      </c>
      <c r="BE95" s="373">
        <f t="shared" si="368"/>
        <v>25.776727999999999</v>
      </c>
      <c r="BF95" s="373">
        <f t="shared" si="368"/>
        <v>26.456879999999998</v>
      </c>
      <c r="BG95" s="373">
        <f t="shared" si="368"/>
        <v>26.747632000000003</v>
      </c>
      <c r="BH95" s="373">
        <f t="shared" si="368"/>
        <v>27.687384000000002</v>
      </c>
      <c r="BI95" s="373">
        <f t="shared" si="368"/>
        <v>26.991655999999999</v>
      </c>
      <c r="BJ95" s="373">
        <f t="shared" si="368"/>
        <v>26.358232000000001</v>
      </c>
      <c r="BK95" s="373">
        <f t="shared" si="368"/>
        <v>26.347847999999999</v>
      </c>
      <c r="BL95" s="373">
        <f t="shared" si="368"/>
        <v>26.918968</v>
      </c>
      <c r="BM95" s="373">
        <f t="shared" si="368"/>
        <v>28.030056000000002</v>
      </c>
      <c r="BN95" s="373">
        <f t="shared" si="368"/>
        <v>28.481760000000001</v>
      </c>
      <c r="BO95" s="373">
        <f t="shared" si="369"/>
        <v>30.122432</v>
      </c>
      <c r="BP95" s="373">
        <f t="shared" si="369"/>
        <v>30.345687999999999</v>
      </c>
      <c r="BQ95" s="373">
        <f t="shared" si="369"/>
        <v>30.148391999999998</v>
      </c>
      <c r="BR95" s="373">
        <f t="shared" si="369"/>
        <v>30.06532</v>
      </c>
      <c r="BS95" s="373">
        <f t="shared" si="369"/>
        <v>29.945903999999999</v>
      </c>
      <c r="BT95" s="373">
        <f t="shared" si="369"/>
        <v>30.013400000000001</v>
      </c>
      <c r="BU95" s="373"/>
      <c r="BV95" s="373">
        <f t="shared" si="370"/>
        <v>29.904367999999998</v>
      </c>
      <c r="BW95" s="373"/>
      <c r="BX95" s="373"/>
      <c r="BY95" s="373">
        <f t="shared" si="371"/>
        <v>29.289173999999999</v>
      </c>
      <c r="BZ95" s="373">
        <f t="shared" si="371"/>
        <v>29.158628</v>
      </c>
      <c r="CA95" s="373">
        <f t="shared" si="371"/>
        <v>28.922640999999999</v>
      </c>
      <c r="CB95" s="373"/>
      <c r="CC95" s="373">
        <f t="shared" si="372"/>
        <v>28.877451999999998</v>
      </c>
      <c r="CD95" s="373">
        <f t="shared" si="372"/>
        <v>28.395436</v>
      </c>
      <c r="CE95" s="373">
        <f t="shared" si="372"/>
        <v>26.763610999999997</v>
      </c>
      <c r="CF95" s="373">
        <f t="shared" si="372"/>
        <v>26.542687000000001</v>
      </c>
      <c r="CG95" s="373">
        <f t="shared" si="372"/>
        <v>26.135985999999999</v>
      </c>
      <c r="CH95" s="373">
        <f t="shared" si="372"/>
        <v>26.085775999999999</v>
      </c>
      <c r="CI95" s="373">
        <f t="shared" si="372"/>
        <v>24.469014000000001</v>
      </c>
      <c r="CJ95" s="373">
        <f t="shared" si="372"/>
        <v>23.193680000000001</v>
      </c>
      <c r="CK95" s="373">
        <f t="shared" si="372"/>
        <v>22.540950000000002</v>
      </c>
      <c r="CL95" s="373">
        <f t="shared" si="372"/>
        <v>21.787800000000001</v>
      </c>
      <c r="CM95" s="373">
        <f t="shared" si="372"/>
        <v>21.832988999999998</v>
      </c>
      <c r="CN95" s="373">
        <f t="shared" si="372"/>
        <v>21.637169999999998</v>
      </c>
      <c r="CO95" s="373"/>
      <c r="CP95" s="373">
        <v>34.968241350884348</v>
      </c>
      <c r="CQ95" s="373">
        <f t="shared" si="374"/>
        <v>27.974593080707479</v>
      </c>
      <c r="CR95" s="373">
        <f t="shared" si="375"/>
        <v>0.91233927608410237</v>
      </c>
      <c r="CS95" s="373"/>
      <c r="CT95" s="373"/>
      <c r="CU95" s="373"/>
      <c r="CV95" s="373">
        <f t="shared" si="376"/>
        <v>0.73521661389899473</v>
      </c>
      <c r="CW95" s="373">
        <f t="shared" si="377"/>
        <v>0.69186115930843495</v>
      </c>
      <c r="CX95" s="373">
        <f t="shared" si="378"/>
        <v>0.75184610333099022</v>
      </c>
      <c r="CY95" s="373">
        <f t="shared" si="379"/>
        <v>0.74204658277285007</v>
      </c>
      <c r="CZ95" s="373">
        <f t="shared" si="380"/>
        <v>0.71101476767207261</v>
      </c>
      <c r="DA95" s="373">
        <f t="shared" si="381"/>
        <v>0.72987142086728196</v>
      </c>
      <c r="DB95" s="373">
        <f t="shared" si="382"/>
        <v>0.73714682249377994</v>
      </c>
      <c r="DC95" s="373">
        <f t="shared" si="383"/>
        <v>0.75659738602584603</v>
      </c>
      <c r="DD95" s="362">
        <f t="shared" si="384"/>
        <v>0.76491213074184394</v>
      </c>
      <c r="DE95" s="373">
        <f t="shared" si="385"/>
        <v>0.79178657348462245</v>
      </c>
      <c r="DF95" s="373">
        <f t="shared" si="386"/>
        <v>0.77189057719991339</v>
      </c>
      <c r="DG95" s="373">
        <f t="shared" si="387"/>
        <v>0.75377631192577543</v>
      </c>
      <c r="DH95" s="373">
        <f t="shared" si="388"/>
        <v>0.7534793567573469</v>
      </c>
      <c r="DI95" s="373">
        <f t="shared" si="389"/>
        <v>0.76981189102091396</v>
      </c>
      <c r="DJ95" s="373">
        <f t="shared" si="390"/>
        <v>0.8015860940427626</v>
      </c>
      <c r="DK95" s="373">
        <f t="shared" si="391"/>
        <v>0.81450364386940199</v>
      </c>
      <c r="DL95" s="373">
        <f t="shared" si="392"/>
        <v>0.86142256048110355</v>
      </c>
      <c r="DM95" s="373">
        <f t="shared" si="393"/>
        <v>0.86780709660231614</v>
      </c>
      <c r="DN95" s="373">
        <f t="shared" si="394"/>
        <v>0.86216494840217472</v>
      </c>
      <c r="DO95" s="373">
        <f t="shared" si="395"/>
        <v>0.85978930705474688</v>
      </c>
      <c r="DP95" s="373">
        <f t="shared" si="396"/>
        <v>0.85637432261781921</v>
      </c>
      <c r="DQ95" s="373">
        <f t="shared" si="397"/>
        <v>0.85830453121260442</v>
      </c>
      <c r="DR95" s="373"/>
      <c r="DS95" s="373">
        <f t="shared" si="398"/>
        <v>0.85518650194410517</v>
      </c>
      <c r="DT95" s="373"/>
      <c r="DU95" s="373"/>
      <c r="DV95" s="373">
        <f t="shared" si="399"/>
        <v>0.83759356686261477</v>
      </c>
      <c r="DW95" s="373">
        <f t="shared" si="400"/>
        <v>0.83386029361361003</v>
      </c>
      <c r="DX95" s="373">
        <f t="shared" si="401"/>
        <v>0.8271116842788705</v>
      </c>
      <c r="DY95" s="373"/>
      <c r="DZ95" s="373">
        <f t="shared" si="402"/>
        <v>0.82581939738498422</v>
      </c>
      <c r="EA95" s="373">
        <f t="shared" si="403"/>
        <v>0.81203500385019733</v>
      </c>
      <c r="EB95" s="373">
        <f t="shared" si="404"/>
        <v>0.76536908823763727</v>
      </c>
      <c r="EC95" s="373">
        <f t="shared" si="405"/>
        <v>0.75905124120085998</v>
      </c>
      <c r="ED95" s="373">
        <f t="shared" si="406"/>
        <v>0.7474206591558834</v>
      </c>
      <c r="EE95" s="373">
        <f t="shared" si="407"/>
        <v>0.74598478482934316</v>
      </c>
      <c r="EF95" s="373">
        <f t="shared" si="408"/>
        <v>0.69974963151474523</v>
      </c>
      <c r="EG95" s="373">
        <f t="shared" si="409"/>
        <v>0.66327842362062139</v>
      </c>
      <c r="EH95" s="373">
        <f t="shared" si="410"/>
        <v>0.64461205737559746</v>
      </c>
      <c r="EI95" s="373">
        <f t="shared" si="411"/>
        <v>0.62307394247749281</v>
      </c>
      <c r="EJ95" s="373">
        <f t="shared" si="412"/>
        <v>0.62436622937137898</v>
      </c>
      <c r="EK95" s="373">
        <f t="shared" si="413"/>
        <v>0.61876631949787186</v>
      </c>
      <c r="EM95" s="361">
        <v>26.56</v>
      </c>
      <c r="EN95" s="361">
        <v>23.34</v>
      </c>
      <c r="EO95" s="361">
        <v>20.8</v>
      </c>
      <c r="EP95" s="361">
        <v>19.5</v>
      </c>
      <c r="EQ95" s="361">
        <v>18</v>
      </c>
      <c r="ER95" s="361">
        <v>18.09</v>
      </c>
      <c r="ES95" s="244">
        <v>17.7</v>
      </c>
      <c r="EW95" s="375">
        <f t="shared" si="419"/>
        <v>1.2045440000000021</v>
      </c>
      <c r="EX95" s="375">
        <f t="shared" si="420"/>
        <v>-0.52958399999999983</v>
      </c>
      <c r="EY95" s="244">
        <f t="shared" si="420"/>
        <v>0.21287200000000084</v>
      </c>
      <c r="EZ95" s="375">
        <f t="shared" si="420"/>
        <v>0</v>
      </c>
      <c r="FA95" s="375">
        <f t="shared" si="420"/>
        <v>-0.25440800000000152</v>
      </c>
      <c r="FB95" s="375">
        <f t="shared" si="420"/>
        <v>0.27517599999999831</v>
      </c>
      <c r="FC95" s="375">
        <f t="shared" si="416"/>
        <v>-0.35824799999999968</v>
      </c>
      <c r="FD95" s="375">
        <f t="shared" si="416"/>
        <v>-0.46208799999999783</v>
      </c>
      <c r="FE95" s="375">
        <f t="shared" si="416"/>
        <v>-5.1920000000009736E-3</v>
      </c>
      <c r="FF95" s="375">
        <f t="shared" si="416"/>
        <v>1.5264479999999985</v>
      </c>
      <c r="FG95" s="375">
        <f t="shared" si="416"/>
        <v>-1.0020559999999996</v>
      </c>
      <c r="FH95" s="375">
        <f t="shared" si="416"/>
        <v>-6.2303999999997473E-2</v>
      </c>
      <c r="FI95" s="375">
        <f t="shared" si="416"/>
        <v>0.1713359999999966</v>
      </c>
      <c r="FJ95" s="375">
        <f t="shared" si="416"/>
        <v>8.3072000000001367E-2</v>
      </c>
      <c r="FK95" s="375">
        <f t="shared" si="416"/>
        <v>3.1151999999998736E-2</v>
      </c>
      <c r="FL95" s="375">
        <f t="shared" si="416"/>
        <v>0.31152000000000157</v>
      </c>
      <c r="FM95" s="375">
        <f t="shared" si="416"/>
        <v>-6.7495999999998446E-2</v>
      </c>
      <c r="FN95" s="375">
        <f t="shared" si="416"/>
        <v>0.62823199999999702</v>
      </c>
      <c r="FO95" s="375">
        <f t="shared" si="416"/>
        <v>-0.44131999999999749</v>
      </c>
      <c r="FP95" s="375">
        <f t="shared" si="416"/>
        <v>0.61784800000000217</v>
      </c>
      <c r="FQ95" s="375">
        <f t="shared" si="416"/>
        <v>-0.15056800000000337</v>
      </c>
      <c r="FR95" s="375">
        <f t="shared" si="416"/>
        <v>0.52958399999999983</v>
      </c>
      <c r="FS95" s="375">
        <f t="shared" si="417"/>
        <v>-26.633407999999999</v>
      </c>
      <c r="FT95" s="375">
        <f t="shared" si="417"/>
        <v>26.358232000000001</v>
      </c>
      <c r="FU95" s="375">
        <f t="shared" si="417"/>
        <v>-26.358232000000001</v>
      </c>
      <c r="FV95" s="375">
        <f t="shared" si="417"/>
        <v>0</v>
      </c>
      <c r="FW95" s="375">
        <f t="shared" si="417"/>
        <v>26.713400999999998</v>
      </c>
      <c r="FX95" s="375">
        <f t="shared" si="417"/>
        <v>-7.029399999999697E-2</v>
      </c>
      <c r="FY95" s="375">
        <f t="shared" si="417"/>
        <v>9.5399000000000456E-2</v>
      </c>
      <c r="FZ95" s="375">
        <f t="shared" si="417"/>
        <v>-26.738506000000001</v>
      </c>
      <c r="GA95" s="375">
        <f t="shared" si="417"/>
        <v>26.371972999999997</v>
      </c>
      <c r="GB95" s="375">
        <f t="shared" si="417"/>
        <v>-0.44184799999999669</v>
      </c>
      <c r="GC95" s="375">
        <f t="shared" si="417"/>
        <v>0.17573499999999953</v>
      </c>
      <c r="GD95" s="375">
        <f t="shared" si="417"/>
        <v>-0.51214200000000076</v>
      </c>
      <c r="GE95" s="375">
        <f t="shared" si="417"/>
        <v>0.11548300000000111</v>
      </c>
      <c r="GF95" s="375">
        <f t="shared" si="417"/>
        <v>-0.73306600000000088</v>
      </c>
      <c r="GG95" s="375">
        <f t="shared" si="417"/>
        <v>0.94896899999999818</v>
      </c>
      <c r="GH95" s="375">
        <f t="shared" si="417"/>
        <v>8.0336000000002628E-2</v>
      </c>
      <c r="GI95" s="375">
        <f t="shared" si="418"/>
        <v>-0.49707899999999938</v>
      </c>
      <c r="GJ95" s="375">
        <f t="shared" si="418"/>
        <v>-0.54226799999999997</v>
      </c>
      <c r="GK95" s="375">
        <f t="shared" si="418"/>
        <v>-0.63766700000000043</v>
      </c>
      <c r="GL95" s="375">
        <f t="shared" si="418"/>
        <v>0.60754099999999767</v>
      </c>
    </row>
    <row r="96" spans="1:194">
      <c r="C96" s="361">
        <v>33.15</v>
      </c>
      <c r="D96" s="361" t="s">
        <v>42</v>
      </c>
      <c r="E96" s="361">
        <v>28.09</v>
      </c>
      <c r="F96" s="361">
        <v>24.66</v>
      </c>
      <c r="G96" s="361">
        <v>28.25</v>
      </c>
      <c r="H96" s="361">
        <v>28.12</v>
      </c>
      <c r="I96" s="361">
        <v>26.93</v>
      </c>
      <c r="J96" s="361">
        <v>27.53</v>
      </c>
      <c r="K96" s="361">
        <v>28.67</v>
      </c>
      <c r="L96" s="361">
        <v>28.79</v>
      </c>
      <c r="M96" s="361">
        <v>29.25</v>
      </c>
      <c r="N96" s="361">
        <v>32.06</v>
      </c>
      <c r="O96" s="361">
        <v>29.66</v>
      </c>
      <c r="P96" s="361">
        <v>29.94</v>
      </c>
      <c r="Q96" s="361">
        <v>29.51</v>
      </c>
      <c r="R96" s="361">
        <v>31.25</v>
      </c>
      <c r="S96" s="361">
        <v>32.19</v>
      </c>
      <c r="T96" s="361">
        <v>34.08</v>
      </c>
      <c r="U96" s="361">
        <v>34.47</v>
      </c>
      <c r="V96" s="372">
        <v>34.479999999999997</v>
      </c>
      <c r="W96" s="361">
        <v>33.97</v>
      </c>
      <c r="X96" s="361">
        <v>34.119999999999997</v>
      </c>
      <c r="Y96" s="361">
        <v>33.94</v>
      </c>
      <c r="Z96" s="361">
        <v>33.880000000000003</v>
      </c>
      <c r="AA96" s="372"/>
      <c r="AB96" s="361">
        <v>33.97</v>
      </c>
      <c r="AC96" s="372"/>
      <c r="AD96" s="372"/>
      <c r="AE96" s="361">
        <v>33.64</v>
      </c>
      <c r="AF96" s="361">
        <v>33.5</v>
      </c>
      <c r="AG96" s="361">
        <v>33.67</v>
      </c>
      <c r="AH96" s="372"/>
      <c r="AI96" s="361">
        <v>32.92</v>
      </c>
      <c r="AJ96" s="361">
        <v>33.229999999999997</v>
      </c>
      <c r="AK96" s="378">
        <v>31.28</v>
      </c>
      <c r="AL96" s="374">
        <v>30.47</v>
      </c>
      <c r="AM96" s="379">
        <v>29.24</v>
      </c>
      <c r="AN96" s="379">
        <v>29.05</v>
      </c>
      <c r="AO96" s="379">
        <v>26</v>
      </c>
      <c r="AP96" s="379">
        <v>22.24</v>
      </c>
      <c r="AQ96" s="379">
        <v>21.11</v>
      </c>
      <c r="AR96" s="379">
        <v>18.43</v>
      </c>
      <c r="AS96" s="379">
        <v>17.72</v>
      </c>
      <c r="AT96" s="244">
        <v>17.62</v>
      </c>
      <c r="AU96" s="380"/>
      <c r="AW96" s="373">
        <f t="shared" si="367"/>
        <v>29.961479999999998</v>
      </c>
      <c r="AX96" s="361" t="s">
        <v>42</v>
      </c>
      <c r="AY96" s="373">
        <f t="shared" si="368"/>
        <v>27.334327999999999</v>
      </c>
      <c r="AZ96" s="373">
        <f t="shared" si="368"/>
        <v>25.553471999999999</v>
      </c>
      <c r="BA96" s="373">
        <f t="shared" si="368"/>
        <v>27.417400000000001</v>
      </c>
      <c r="BB96" s="373">
        <f t="shared" si="368"/>
        <v>27.349904000000002</v>
      </c>
      <c r="BC96" s="373">
        <f t="shared" si="368"/>
        <v>26.732056</v>
      </c>
      <c r="BD96" s="373">
        <f t="shared" si="368"/>
        <v>27.043576000000002</v>
      </c>
      <c r="BE96" s="373">
        <f t="shared" si="368"/>
        <v>27.635463999999999</v>
      </c>
      <c r="BF96" s="373">
        <f t="shared" si="368"/>
        <v>27.697768</v>
      </c>
      <c r="BG96" s="373">
        <f t="shared" si="368"/>
        <v>27.936599999999999</v>
      </c>
      <c r="BH96" s="373">
        <f t="shared" si="368"/>
        <v>29.395552000000002</v>
      </c>
      <c r="BI96" s="373">
        <f t="shared" si="368"/>
        <v>28.149471999999999</v>
      </c>
      <c r="BJ96" s="373">
        <f t="shared" si="368"/>
        <v>28.294848000000002</v>
      </c>
      <c r="BK96" s="373">
        <f t="shared" si="368"/>
        <v>28.071592000000003</v>
      </c>
      <c r="BL96" s="373">
        <f t="shared" si="368"/>
        <v>28.975000000000001</v>
      </c>
      <c r="BM96" s="373">
        <f t="shared" si="368"/>
        <v>29.463047999999997</v>
      </c>
      <c r="BN96" s="373">
        <f t="shared" si="368"/>
        <v>30.444336</v>
      </c>
      <c r="BO96" s="373">
        <f t="shared" si="369"/>
        <v>30.646823999999999</v>
      </c>
      <c r="BP96" s="373">
        <f t="shared" si="369"/>
        <v>30.652016</v>
      </c>
      <c r="BQ96" s="373">
        <f t="shared" si="369"/>
        <v>30.387224</v>
      </c>
      <c r="BR96" s="373">
        <f t="shared" si="369"/>
        <v>30.465104</v>
      </c>
      <c r="BS96" s="373">
        <f t="shared" si="369"/>
        <v>30.371647999999997</v>
      </c>
      <c r="BT96" s="373">
        <f t="shared" si="369"/>
        <v>30.340496000000002</v>
      </c>
      <c r="BU96" s="373"/>
      <c r="BV96" s="373">
        <f t="shared" si="370"/>
        <v>30.387224</v>
      </c>
      <c r="BW96" s="373"/>
      <c r="BX96" s="373"/>
      <c r="BY96" s="373">
        <f t="shared" si="371"/>
        <v>29.640643999999998</v>
      </c>
      <c r="BZ96" s="373">
        <f t="shared" si="371"/>
        <v>29.570350000000001</v>
      </c>
      <c r="CA96" s="373">
        <f t="shared" si="371"/>
        <v>29.655707</v>
      </c>
      <c r="CB96" s="373"/>
      <c r="CC96" s="373">
        <f t="shared" si="372"/>
        <v>29.279132000000001</v>
      </c>
      <c r="CD96" s="373">
        <f t="shared" si="372"/>
        <v>29.434782999999999</v>
      </c>
      <c r="CE96" s="373">
        <f t="shared" si="372"/>
        <v>28.455688000000002</v>
      </c>
      <c r="CF96" s="373">
        <f t="shared" si="372"/>
        <v>28.048986999999997</v>
      </c>
      <c r="CG96" s="373">
        <f t="shared" si="372"/>
        <v>27.431404000000001</v>
      </c>
      <c r="CH96" s="373">
        <f t="shared" si="372"/>
        <v>27.336005</v>
      </c>
      <c r="CI96" s="373">
        <f t="shared" si="372"/>
        <v>25.804600000000001</v>
      </c>
      <c r="CJ96" s="373">
        <f t="shared" si="372"/>
        <v>23.916703999999999</v>
      </c>
      <c r="CK96" s="373">
        <f t="shared" si="372"/>
        <v>23.349330999999999</v>
      </c>
      <c r="CL96" s="373">
        <f t="shared" si="372"/>
        <v>22.003703000000002</v>
      </c>
      <c r="CM96" s="373">
        <f t="shared" si="372"/>
        <v>21.647212</v>
      </c>
      <c r="CN96" s="373">
        <f t="shared" si="372"/>
        <v>21.597002</v>
      </c>
      <c r="CO96" s="373"/>
      <c r="CP96" s="373">
        <v>34.529378860131239</v>
      </c>
      <c r="CQ96" s="373">
        <f t="shared" si="374"/>
        <v>27.623503088104993</v>
      </c>
      <c r="CR96" s="373">
        <f t="shared" si="375"/>
        <v>0.97900602663408343</v>
      </c>
      <c r="CS96" s="373"/>
      <c r="CT96" s="373"/>
      <c r="CU96" s="373"/>
      <c r="CV96" s="373">
        <f t="shared" si="376"/>
        <v>0.79162524500436693</v>
      </c>
      <c r="CW96" s="373">
        <f t="shared" si="377"/>
        <v>0.74005014985962814</v>
      </c>
      <c r="CX96" s="373">
        <f t="shared" si="378"/>
        <v>0.79403108034639558</v>
      </c>
      <c r="CY96" s="373">
        <f t="shared" si="379"/>
        <v>0.7920763391309974</v>
      </c>
      <c r="CZ96" s="373">
        <f t="shared" si="380"/>
        <v>0.77418293877465938</v>
      </c>
      <c r="DA96" s="373">
        <f t="shared" si="381"/>
        <v>0.78320482130726676</v>
      </c>
      <c r="DB96" s="373">
        <f t="shared" si="382"/>
        <v>0.8003463981192207</v>
      </c>
      <c r="DC96" s="373">
        <f t="shared" si="383"/>
        <v>0.80215077462574214</v>
      </c>
      <c r="DD96" s="362">
        <f t="shared" si="384"/>
        <v>0.80906755123407448</v>
      </c>
      <c r="DE96" s="373">
        <f t="shared" si="385"/>
        <v>0.85132003442845239</v>
      </c>
      <c r="DF96" s="373">
        <f t="shared" si="386"/>
        <v>0.81523250429802285</v>
      </c>
      <c r="DG96" s="373">
        <f t="shared" si="387"/>
        <v>0.81944271614657305</v>
      </c>
      <c r="DH96" s="373">
        <f t="shared" si="388"/>
        <v>0.81297703366487106</v>
      </c>
      <c r="DI96" s="373">
        <f t="shared" si="389"/>
        <v>0.83914049300943239</v>
      </c>
      <c r="DJ96" s="373">
        <f t="shared" si="390"/>
        <v>0.85327477564385046</v>
      </c>
      <c r="DK96" s="373">
        <f t="shared" si="391"/>
        <v>0.88169370562156379</v>
      </c>
      <c r="DL96" s="373">
        <f t="shared" si="392"/>
        <v>0.88755792926775856</v>
      </c>
      <c r="DM96" s="373">
        <f t="shared" si="393"/>
        <v>0.88770829397663531</v>
      </c>
      <c r="DN96" s="373">
        <f t="shared" si="394"/>
        <v>0.88003969382391911</v>
      </c>
      <c r="DO96" s="373">
        <f t="shared" si="395"/>
        <v>0.8822951644570709</v>
      </c>
      <c r="DP96" s="373">
        <f t="shared" si="396"/>
        <v>0.87958859969728864</v>
      </c>
      <c r="DQ96" s="373">
        <f t="shared" si="397"/>
        <v>0.87868641144402804</v>
      </c>
      <c r="DR96" s="373"/>
      <c r="DS96" s="373">
        <f t="shared" si="398"/>
        <v>0.88003969382391911</v>
      </c>
      <c r="DT96" s="373"/>
      <c r="DU96" s="373"/>
      <c r="DV96" s="373">
        <f t="shared" si="399"/>
        <v>0.85841810592845802</v>
      </c>
      <c r="DW96" s="373">
        <f t="shared" si="400"/>
        <v>0.85638233226786786</v>
      </c>
      <c r="DX96" s="373">
        <f t="shared" si="401"/>
        <v>0.85885434314144171</v>
      </c>
      <c r="DY96" s="373"/>
      <c r="DZ96" s="373">
        <f t="shared" si="402"/>
        <v>0.84794841281685074</v>
      </c>
      <c r="EA96" s="373">
        <f t="shared" si="403"/>
        <v>0.85245619735101497</v>
      </c>
      <c r="EB96" s="373">
        <f t="shared" si="404"/>
        <v>0.82410077850707819</v>
      </c>
      <c r="EC96" s="373">
        <f t="shared" si="405"/>
        <v>0.81232237375651961</v>
      </c>
      <c r="ED96" s="373">
        <f t="shared" si="406"/>
        <v>0.79443664802419034</v>
      </c>
      <c r="EE96" s="373">
        <f t="shared" si="407"/>
        <v>0.79167381234196066</v>
      </c>
      <c r="EF96" s="373">
        <f t="shared" si="408"/>
        <v>0.7473230290219568</v>
      </c>
      <c r="EG96" s="373">
        <f t="shared" si="409"/>
        <v>0.6926479649946734</v>
      </c>
      <c r="EH96" s="373">
        <f t="shared" si="410"/>
        <v>0.67621636330562285</v>
      </c>
      <c r="EI96" s="373">
        <f t="shared" si="411"/>
        <v>0.63724583894575071</v>
      </c>
      <c r="EJ96" s="373">
        <f t="shared" si="412"/>
        <v>0.62692155823847107</v>
      </c>
      <c r="EK96" s="373">
        <f t="shared" si="413"/>
        <v>0.62546743419519235</v>
      </c>
      <c r="EM96" s="361">
        <v>29.05</v>
      </c>
      <c r="EN96" s="361">
        <v>26</v>
      </c>
      <c r="EO96" s="361">
        <v>22.24</v>
      </c>
      <c r="EP96" s="361">
        <v>21.11</v>
      </c>
      <c r="EQ96" s="361">
        <v>18.43</v>
      </c>
      <c r="ER96" s="361">
        <v>17.72</v>
      </c>
      <c r="ES96" s="244">
        <v>17.62</v>
      </c>
      <c r="EW96" s="375">
        <f t="shared" si="419"/>
        <v>-0.24402399999999602</v>
      </c>
      <c r="EX96" s="375">
        <f t="shared" si="420"/>
        <v>-0.24921600000000055</v>
      </c>
      <c r="EY96" s="375">
        <f>BA93-AZ93</f>
        <v>0.42574399999999812</v>
      </c>
      <c r="EZ96" s="375">
        <f t="shared" si="420"/>
        <v>5.1920000000002631E-2</v>
      </c>
      <c r="FA96" s="375">
        <f t="shared" si="420"/>
        <v>-0.23364000000000118</v>
      </c>
      <c r="FB96" s="375">
        <f t="shared" si="420"/>
        <v>0.18171999999999855</v>
      </c>
      <c r="FC96" s="375">
        <f t="shared" si="416"/>
        <v>-0.93975199999999859</v>
      </c>
      <c r="FD96" s="375">
        <f t="shared" si="416"/>
        <v>-0.13499200000000044</v>
      </c>
      <c r="FE96" s="375">
        <f t="shared" si="416"/>
        <v>-0.13499200000000044</v>
      </c>
      <c r="FF96" s="375">
        <f t="shared" si="416"/>
        <v>2.5570599999999999</v>
      </c>
      <c r="FG96" s="375">
        <f t="shared" si="416"/>
        <v>-1.0046520000000001</v>
      </c>
      <c r="FH96" s="375">
        <f t="shared" si="416"/>
        <v>-0.27517600000000186</v>
      </c>
      <c r="FI96" s="375">
        <f t="shared" si="416"/>
        <v>0.5555440000000047</v>
      </c>
      <c r="FJ96" s="375">
        <f t="shared" si="416"/>
        <v>-0.32709600000000094</v>
      </c>
      <c r="FK96" s="375">
        <f t="shared" si="416"/>
        <v>0.75283999999999907</v>
      </c>
      <c r="FL96" s="375">
        <f t="shared" si="416"/>
        <v>0.39978400000000036</v>
      </c>
      <c r="FM96" s="375">
        <f t="shared" si="416"/>
        <v>-9.8647999999997182E-2</v>
      </c>
      <c r="FN96" s="375">
        <f t="shared" si="416"/>
        <v>0.40497599999999778</v>
      </c>
      <c r="FO96" s="375">
        <f t="shared" si="416"/>
        <v>-0.11941600000000108</v>
      </c>
      <c r="FP96" s="375">
        <f t="shared" si="416"/>
        <v>0.59707999999999828</v>
      </c>
      <c r="FQ96" s="375">
        <f t="shared" si="416"/>
        <v>-0.78918399999999878</v>
      </c>
      <c r="FR96" s="375">
        <f t="shared" si="416"/>
        <v>0.50362400000000207</v>
      </c>
      <c r="FS96" s="375">
        <f t="shared" si="417"/>
        <v>-27.002040000000001</v>
      </c>
      <c r="FT96" s="375">
        <f t="shared" si="417"/>
        <v>27.142223999999999</v>
      </c>
      <c r="FU96" s="375">
        <f t="shared" si="417"/>
        <v>-27.142223999999999</v>
      </c>
      <c r="FV96" s="375">
        <f t="shared" si="417"/>
        <v>0</v>
      </c>
      <c r="FW96" s="375">
        <f t="shared" si="417"/>
        <v>26.808799999999998</v>
      </c>
      <c r="FX96" s="375">
        <f t="shared" si="417"/>
        <v>-2.510499999999638E-2</v>
      </c>
      <c r="FY96" s="375">
        <f t="shared" si="417"/>
        <v>2.0083999999997104E-2</v>
      </c>
      <c r="FZ96" s="375">
        <f t="shared" si="417"/>
        <v>-26.803778999999999</v>
      </c>
      <c r="GA96" s="375">
        <f t="shared" si="417"/>
        <v>26.964450999999997</v>
      </c>
      <c r="GB96" s="375">
        <f t="shared" si="417"/>
        <v>-0.62260399999999549</v>
      </c>
      <c r="GC96" s="375">
        <f t="shared" si="417"/>
        <v>-0.22092400000000367</v>
      </c>
      <c r="GD96" s="375">
        <f t="shared" si="417"/>
        <v>6.0252000000001971E-2</v>
      </c>
      <c r="GE96" s="375">
        <f t="shared" si="417"/>
        <v>-7.0294000000000523E-2</v>
      </c>
      <c r="GF96" s="375">
        <f t="shared" si="417"/>
        <v>-0.74812899999999871</v>
      </c>
      <c r="GG96" s="375">
        <f t="shared" si="417"/>
        <v>0.80838099999999713</v>
      </c>
      <c r="GH96" s="375">
        <f t="shared" si="417"/>
        <v>-0.28117599999999499</v>
      </c>
      <c r="GI96" s="375">
        <f t="shared" si="418"/>
        <v>-0.63766700000000398</v>
      </c>
      <c r="GJ96" s="375">
        <f t="shared" si="418"/>
        <v>-0.6326459999999976</v>
      </c>
      <c r="GK96" s="375">
        <f t="shared" si="418"/>
        <v>-2.5105000000003486E-2</v>
      </c>
      <c r="GL96" s="375">
        <f t="shared" si="418"/>
        <v>0.20586100000000229</v>
      </c>
    </row>
    <row r="97" spans="1:194">
      <c r="C97" s="361">
        <f>C96</f>
        <v>33.15</v>
      </c>
      <c r="D97" s="361" t="s">
        <v>43</v>
      </c>
      <c r="E97" s="361">
        <v>29.33</v>
      </c>
      <c r="F97" s="361">
        <v>25.45</v>
      </c>
      <c r="G97" s="361">
        <v>31.07</v>
      </c>
      <c r="H97" s="361">
        <v>28.51</v>
      </c>
      <c r="I97" s="361">
        <v>27.88</v>
      </c>
      <c r="J97" s="361">
        <v>29.41</v>
      </c>
      <c r="K97" s="361">
        <v>30.52</v>
      </c>
      <c r="L97" s="361">
        <v>30.93</v>
      </c>
      <c r="M97" s="361">
        <v>31.55</v>
      </c>
      <c r="N97" s="361">
        <v>37.31</v>
      </c>
      <c r="O97" s="361">
        <v>33.049999999999997</v>
      </c>
      <c r="P97" s="361">
        <v>32.74</v>
      </c>
      <c r="Q97" s="361">
        <v>33.36</v>
      </c>
      <c r="R97" s="361">
        <v>34.92</v>
      </c>
      <c r="S97" s="361">
        <v>35.68</v>
      </c>
      <c r="T97" s="361">
        <v>35.369999999999997</v>
      </c>
      <c r="U97" s="361">
        <v>35.61</v>
      </c>
      <c r="V97" s="372">
        <v>35.119999999999997</v>
      </c>
      <c r="W97" s="361">
        <v>35.229999999999997</v>
      </c>
      <c r="X97" s="361">
        <v>35.159999999999997</v>
      </c>
      <c r="Y97" s="361">
        <v>34.86</v>
      </c>
      <c r="Z97" s="361">
        <v>34.880000000000003</v>
      </c>
      <c r="AA97" s="372"/>
      <c r="AB97" s="361">
        <v>35.07</v>
      </c>
      <c r="AC97" s="372"/>
      <c r="AD97" s="372"/>
      <c r="AE97" s="361">
        <v>34.549999999999997</v>
      </c>
      <c r="AF97" s="361">
        <v>34.159999999999997</v>
      </c>
      <c r="AG97" s="361">
        <v>34.43</v>
      </c>
      <c r="AH97" s="372"/>
      <c r="AI97" s="361">
        <v>33.979999999999997</v>
      </c>
      <c r="AJ97" s="361">
        <v>34.479999999999997</v>
      </c>
      <c r="AK97" s="378">
        <v>34.380000000000003</v>
      </c>
      <c r="AL97" s="374">
        <v>33.659999999999997</v>
      </c>
      <c r="AM97" s="379">
        <v>32.549999999999997</v>
      </c>
      <c r="AN97" s="379">
        <v>32.049999999999997</v>
      </c>
      <c r="AO97" s="379">
        <v>30.71</v>
      </c>
      <c r="AP97" s="379">
        <v>27.82</v>
      </c>
      <c r="AQ97" s="379">
        <v>26.79</v>
      </c>
      <c r="AR97" s="379">
        <v>20.81</v>
      </c>
      <c r="AS97" s="379">
        <v>20</v>
      </c>
      <c r="AT97" s="244">
        <v>20.21</v>
      </c>
      <c r="AU97" s="380"/>
      <c r="AW97" s="373">
        <f t="shared" si="367"/>
        <v>29.961479999999998</v>
      </c>
      <c r="AX97" s="361" t="s">
        <v>43</v>
      </c>
      <c r="AY97" s="373">
        <f t="shared" si="368"/>
        <v>27.978135999999999</v>
      </c>
      <c r="AZ97" s="373">
        <f t="shared" si="368"/>
        <v>25.963639999999998</v>
      </c>
      <c r="BA97" s="373">
        <f t="shared" si="368"/>
        <v>28.881544000000002</v>
      </c>
      <c r="BB97" s="373">
        <f t="shared" si="368"/>
        <v>27.552392000000001</v>
      </c>
      <c r="BC97" s="373">
        <f t="shared" si="368"/>
        <v>27.225296</v>
      </c>
      <c r="BD97" s="373">
        <f t="shared" si="368"/>
        <v>28.019672</v>
      </c>
      <c r="BE97" s="373">
        <f t="shared" si="368"/>
        <v>28.595984000000001</v>
      </c>
      <c r="BF97" s="373">
        <f t="shared" si="368"/>
        <v>28.808855999999999</v>
      </c>
      <c r="BG97" s="373">
        <f t="shared" si="368"/>
        <v>29.130759999999999</v>
      </c>
      <c r="BH97" s="373">
        <f t="shared" si="368"/>
        <v>32.121352000000002</v>
      </c>
      <c r="BI97" s="373">
        <f t="shared" si="368"/>
        <v>29.909559999999999</v>
      </c>
      <c r="BJ97" s="373">
        <f t="shared" si="368"/>
        <v>29.748608000000001</v>
      </c>
      <c r="BK97" s="373">
        <f t="shared" si="368"/>
        <v>30.070512000000001</v>
      </c>
      <c r="BL97" s="373">
        <f t="shared" si="368"/>
        <v>30.880464</v>
      </c>
      <c r="BM97" s="373">
        <f t="shared" si="368"/>
        <v>31.275055999999999</v>
      </c>
      <c r="BN97" s="373">
        <f t="shared" si="368"/>
        <v>31.114103999999998</v>
      </c>
      <c r="BO97" s="373">
        <f t="shared" si="369"/>
        <v>31.238712</v>
      </c>
      <c r="BP97" s="373">
        <f t="shared" si="369"/>
        <v>30.984303999999998</v>
      </c>
      <c r="BQ97" s="373">
        <f t="shared" si="369"/>
        <v>31.041415999999998</v>
      </c>
      <c r="BR97" s="373">
        <f t="shared" si="369"/>
        <v>31.005071999999998</v>
      </c>
      <c r="BS97" s="373">
        <f t="shared" si="369"/>
        <v>30.849312000000001</v>
      </c>
      <c r="BT97" s="373">
        <f t="shared" si="369"/>
        <v>30.859696</v>
      </c>
      <c r="BU97" s="373"/>
      <c r="BV97" s="373">
        <f t="shared" si="370"/>
        <v>30.958344</v>
      </c>
      <c r="BW97" s="373"/>
      <c r="BX97" s="373"/>
      <c r="BY97" s="373">
        <f t="shared" si="371"/>
        <v>30.097555</v>
      </c>
      <c r="BZ97" s="373">
        <f t="shared" si="371"/>
        <v>29.901736</v>
      </c>
      <c r="CA97" s="373">
        <f t="shared" si="371"/>
        <v>30.037302999999998</v>
      </c>
      <c r="CB97" s="373"/>
      <c r="CC97" s="373">
        <f t="shared" si="372"/>
        <v>29.811357999999998</v>
      </c>
      <c r="CD97" s="373">
        <f t="shared" si="372"/>
        <v>30.062407999999998</v>
      </c>
      <c r="CE97" s="373">
        <f t="shared" si="372"/>
        <v>30.012198000000001</v>
      </c>
      <c r="CF97" s="373">
        <f t="shared" si="372"/>
        <v>29.650685999999997</v>
      </c>
      <c r="CG97" s="373">
        <f t="shared" si="372"/>
        <v>29.093354999999999</v>
      </c>
      <c r="CH97" s="373">
        <f t="shared" si="372"/>
        <v>28.842305</v>
      </c>
      <c r="CI97" s="373">
        <f t="shared" si="372"/>
        <v>28.169491000000001</v>
      </c>
      <c r="CJ97" s="373">
        <f t="shared" si="372"/>
        <v>26.718422</v>
      </c>
      <c r="CK97" s="373">
        <f t="shared" si="372"/>
        <v>26.201259</v>
      </c>
      <c r="CL97" s="373">
        <f t="shared" si="372"/>
        <v>23.198701</v>
      </c>
      <c r="CM97" s="373">
        <f t="shared" si="372"/>
        <v>22.792000000000002</v>
      </c>
      <c r="CN97" s="373">
        <f t="shared" si="372"/>
        <v>22.897441000000001</v>
      </c>
      <c r="CO97" s="373"/>
      <c r="CP97" s="373">
        <v>33.193463304526908</v>
      </c>
      <c r="CQ97" s="373">
        <f t="shared" si="374"/>
        <v>26.554770643621527</v>
      </c>
      <c r="CR97" s="373">
        <f t="shared" si="375"/>
        <v>1.0551652799430351</v>
      </c>
      <c r="CS97" s="373"/>
      <c r="CT97" s="373"/>
      <c r="CU97" s="373"/>
      <c r="CV97" s="373">
        <f t="shared" si="376"/>
        <v>0.84288089324455506</v>
      </c>
      <c r="CW97" s="373">
        <f t="shared" si="377"/>
        <v>0.78219135381571014</v>
      </c>
      <c r="CX97" s="373">
        <f t="shared" si="378"/>
        <v>0.87009733618429475</v>
      </c>
      <c r="CY97" s="373">
        <f t="shared" si="379"/>
        <v>0.83005475346835589</v>
      </c>
      <c r="CZ97" s="373">
        <f t="shared" si="380"/>
        <v>0.82020052412810529</v>
      </c>
      <c r="DA97" s="373">
        <f t="shared" si="381"/>
        <v>0.84413222395442811</v>
      </c>
      <c r="DB97" s="373">
        <f t="shared" si="382"/>
        <v>0.8614944375539173</v>
      </c>
      <c r="DC97" s="373">
        <f t="shared" si="383"/>
        <v>0.86790750744201683</v>
      </c>
      <c r="DD97" s="362">
        <f t="shared" si="384"/>
        <v>0.87760532044353323</v>
      </c>
      <c r="DE97" s="373">
        <f t="shared" si="385"/>
        <v>0.96770113155439574</v>
      </c>
      <c r="DF97" s="373">
        <f t="shared" si="386"/>
        <v>0.90106777125365367</v>
      </c>
      <c r="DG97" s="373">
        <f t="shared" si="387"/>
        <v>0.89621886475289547</v>
      </c>
      <c r="DH97" s="373">
        <f t="shared" si="388"/>
        <v>0.90591667775441198</v>
      </c>
      <c r="DI97" s="373">
        <f t="shared" si="389"/>
        <v>0.93031762659693717</v>
      </c>
      <c r="DJ97" s="373">
        <f t="shared" si="390"/>
        <v>0.94220526834073148</v>
      </c>
      <c r="DK97" s="373">
        <f t="shared" si="391"/>
        <v>0.93735636183997317</v>
      </c>
      <c r="DL97" s="373">
        <f t="shared" si="392"/>
        <v>0.94111035396959253</v>
      </c>
      <c r="DM97" s="373">
        <f t="shared" si="393"/>
        <v>0.93344595337161984</v>
      </c>
      <c r="DN97" s="373">
        <f t="shared" si="394"/>
        <v>0.93516653309769537</v>
      </c>
      <c r="DO97" s="373">
        <f t="shared" si="395"/>
        <v>0.93407161872655642</v>
      </c>
      <c r="DP97" s="373">
        <f t="shared" si="396"/>
        <v>0.92937912856453242</v>
      </c>
      <c r="DQ97" s="373">
        <f t="shared" si="397"/>
        <v>0.9296919612420006</v>
      </c>
      <c r="DR97" s="373"/>
      <c r="DS97" s="373">
        <f t="shared" si="398"/>
        <v>0.93266387167794917</v>
      </c>
      <c r="DT97" s="373"/>
      <c r="DU97" s="373"/>
      <c r="DV97" s="373">
        <f t="shared" si="399"/>
        <v>0.90673138635387018</v>
      </c>
      <c r="DW97" s="373">
        <f t="shared" si="400"/>
        <v>0.9008320621946676</v>
      </c>
      <c r="DX97" s="373">
        <f t="shared" si="401"/>
        <v>0.90491620968950004</v>
      </c>
      <c r="DY97" s="373"/>
      <c r="DZ97" s="373">
        <f t="shared" si="402"/>
        <v>0.8981092971981125</v>
      </c>
      <c r="EA97" s="373">
        <f t="shared" si="403"/>
        <v>0.90567253329965425</v>
      </c>
      <c r="EB97" s="373">
        <f t="shared" si="404"/>
        <v>0.90415988607934605</v>
      </c>
      <c r="EC97" s="373">
        <f t="shared" si="405"/>
        <v>0.89326882609312575</v>
      </c>
      <c r="ED97" s="373">
        <f t="shared" si="406"/>
        <v>0.87647844194770308</v>
      </c>
      <c r="EE97" s="373">
        <f t="shared" si="407"/>
        <v>0.86891520584616133</v>
      </c>
      <c r="EF97" s="373">
        <f t="shared" si="408"/>
        <v>0.84864573309402935</v>
      </c>
      <c r="EG97" s="373">
        <f t="shared" si="409"/>
        <v>0.80493022842711792</v>
      </c>
      <c r="EH97" s="373">
        <f t="shared" si="410"/>
        <v>0.78934996205794183</v>
      </c>
      <c r="EI97" s="373">
        <f t="shared" si="411"/>
        <v>0.69889365828350225</v>
      </c>
      <c r="EJ97" s="373">
        <f t="shared" si="412"/>
        <v>0.68664121579900461</v>
      </c>
      <c r="EK97" s="373">
        <f t="shared" si="413"/>
        <v>0.68981777496165209</v>
      </c>
      <c r="EM97" s="361">
        <v>32.049999999999997</v>
      </c>
      <c r="EN97" s="361">
        <v>30.71</v>
      </c>
      <c r="EO97" s="361">
        <v>27.82</v>
      </c>
      <c r="EP97" s="361">
        <v>26.79</v>
      </c>
      <c r="EQ97" s="361">
        <v>20.81</v>
      </c>
      <c r="ER97" s="361">
        <v>20</v>
      </c>
      <c r="ES97" s="244">
        <v>20.21</v>
      </c>
      <c r="EW97" s="375">
        <f t="shared" si="419"/>
        <v>-3.1100080000000005</v>
      </c>
      <c r="EX97" s="375">
        <f t="shared" si="420"/>
        <v>0.17133600000000015</v>
      </c>
      <c r="EY97" s="244">
        <f t="shared" si="420"/>
        <v>3.6344000000003263E-2</v>
      </c>
      <c r="EZ97" s="375">
        <f t="shared" si="420"/>
        <v>-0.34786400000000128</v>
      </c>
      <c r="FA97" s="375">
        <f t="shared" si="420"/>
        <v>-0.17652799999999758</v>
      </c>
      <c r="FB97" s="375">
        <f t="shared" si="420"/>
        <v>1.3395359999999954</v>
      </c>
      <c r="FC97" s="375">
        <f t="shared" si="416"/>
        <v>-1.5991359999999979</v>
      </c>
      <c r="FD97" s="375">
        <f t="shared" si="416"/>
        <v>0.59708000000000183</v>
      </c>
      <c r="FE97" s="375">
        <f t="shared" si="416"/>
        <v>0.4309359999999991</v>
      </c>
      <c r="FF97" s="375">
        <f t="shared" si="416"/>
        <v>2.3364000000000011</v>
      </c>
      <c r="FG97" s="375">
        <f t="shared" si="416"/>
        <v>-0.4413200000000046</v>
      </c>
      <c r="FH97" s="375">
        <f t="shared" si="416"/>
        <v>-0.4776639999999972</v>
      </c>
      <c r="FI97" s="375">
        <f t="shared" si="416"/>
        <v>1.5575999999999368E-2</v>
      </c>
      <c r="FJ97" s="375">
        <f t="shared" si="416"/>
        <v>9.8648000000000735E-2</v>
      </c>
      <c r="FK97" s="375">
        <f t="shared" si="416"/>
        <v>1.3083839999999967</v>
      </c>
      <c r="FL97" s="375">
        <f t="shared" si="416"/>
        <v>0.33747999999999934</v>
      </c>
      <c r="FM97" s="375">
        <f t="shared" si="416"/>
        <v>1.1318560000000026</v>
      </c>
      <c r="FN97" s="375">
        <f t="shared" si="416"/>
        <v>-0.17133600000000015</v>
      </c>
      <c r="FO97" s="375">
        <f t="shared" si="416"/>
        <v>0.1142240000000001</v>
      </c>
      <c r="FP97" s="375">
        <f t="shared" si="416"/>
        <v>-0.11941600000000108</v>
      </c>
      <c r="FQ97" s="375">
        <f t="shared" si="416"/>
        <v>-0.28555999999999671</v>
      </c>
      <c r="FR97" s="375">
        <f t="shared" si="416"/>
        <v>4.6728000000001657E-2</v>
      </c>
      <c r="FS97" s="375">
        <f t="shared" si="417"/>
        <v>-28.377920000000003</v>
      </c>
      <c r="FT97" s="375">
        <f t="shared" si="417"/>
        <v>28.087167999999998</v>
      </c>
      <c r="FU97" s="375">
        <f t="shared" si="417"/>
        <v>-28.087167999999998</v>
      </c>
      <c r="FV97" s="375">
        <f t="shared" si="417"/>
        <v>0</v>
      </c>
      <c r="FW97" s="375">
        <f t="shared" si="417"/>
        <v>27.772832000000001</v>
      </c>
      <c r="FX97" s="375">
        <f t="shared" si="417"/>
        <v>0.12050399999999684</v>
      </c>
      <c r="FY97" s="375">
        <f t="shared" si="417"/>
        <v>0</v>
      </c>
      <c r="FZ97" s="375">
        <f t="shared" si="417"/>
        <v>-27.893335999999998</v>
      </c>
      <c r="GA97" s="375">
        <f t="shared" si="417"/>
        <v>27.948566999999997</v>
      </c>
      <c r="GB97" s="375">
        <f t="shared" si="417"/>
        <v>-0.57239399999999563</v>
      </c>
      <c r="GC97" s="375">
        <f t="shared" si="417"/>
        <v>-1.1297250000000005</v>
      </c>
      <c r="GD97" s="375">
        <f t="shared" si="417"/>
        <v>3.5146999999998485E-2</v>
      </c>
      <c r="GE97" s="375">
        <f t="shared" si="417"/>
        <v>-0.1506299999999996</v>
      </c>
      <c r="GF97" s="375">
        <f t="shared" si="417"/>
        <v>-0.61758299999999977</v>
      </c>
      <c r="GG97" s="375">
        <f t="shared" si="417"/>
        <v>-0.28619700000000137</v>
      </c>
      <c r="GH97" s="375">
        <f t="shared" si="417"/>
        <v>-0.51214199999999721</v>
      </c>
      <c r="GI97" s="375">
        <f t="shared" si="418"/>
        <v>-0.69791899999999885</v>
      </c>
      <c r="GJ97" s="375">
        <f t="shared" si="418"/>
        <v>-0.74310800000000299</v>
      </c>
      <c r="GK97" s="375">
        <f t="shared" si="418"/>
        <v>-0.25607100000000216</v>
      </c>
      <c r="GL97" s="375">
        <f t="shared" si="418"/>
        <v>0.11046200000000539</v>
      </c>
    </row>
    <row r="98" spans="1:194">
      <c r="C98" s="361">
        <f>C97</f>
        <v>33.15</v>
      </c>
      <c r="D98" s="361" t="s">
        <v>44</v>
      </c>
      <c r="E98" s="361">
        <v>32.49</v>
      </c>
      <c r="F98" s="361">
        <v>27.24</v>
      </c>
      <c r="G98" s="361">
        <v>32.03</v>
      </c>
      <c r="H98" s="361">
        <v>31.56</v>
      </c>
      <c r="I98" s="361">
        <v>32.090000000000003</v>
      </c>
      <c r="J98" s="361">
        <v>32.770000000000003</v>
      </c>
      <c r="K98" s="361">
        <v>31.4</v>
      </c>
      <c r="L98" s="361">
        <v>34.700000000000003</v>
      </c>
      <c r="M98" s="361">
        <v>33.89</v>
      </c>
      <c r="N98" s="361">
        <v>35.92</v>
      </c>
      <c r="O98" s="361">
        <v>36.43</v>
      </c>
      <c r="P98" s="361">
        <v>36.06</v>
      </c>
      <c r="Q98" s="361">
        <v>36.159999999999997</v>
      </c>
      <c r="R98" s="361">
        <v>35.6</v>
      </c>
      <c r="S98" s="361">
        <v>35.520000000000003</v>
      </c>
      <c r="T98" s="361">
        <v>35.57</v>
      </c>
      <c r="U98" s="361">
        <v>35.82</v>
      </c>
      <c r="V98" s="372">
        <v>35.67</v>
      </c>
      <c r="W98" s="361">
        <v>35.4</v>
      </c>
      <c r="X98" s="361">
        <v>35.61</v>
      </c>
      <c r="Y98" s="361">
        <v>35.64</v>
      </c>
      <c r="Z98" s="361">
        <v>35.869999999999997</v>
      </c>
      <c r="AA98" s="372"/>
      <c r="AB98" s="361">
        <v>35.61</v>
      </c>
      <c r="AC98" s="372"/>
      <c r="AD98" s="372"/>
      <c r="AE98" s="361">
        <v>35.28</v>
      </c>
      <c r="AF98" s="361">
        <v>34.94</v>
      </c>
      <c r="AG98" s="361">
        <v>34.799999999999997</v>
      </c>
      <c r="AH98" s="372"/>
      <c r="AI98" s="361">
        <v>34.44</v>
      </c>
      <c r="AJ98" s="361">
        <v>35.01</v>
      </c>
      <c r="AK98" s="378">
        <v>34.85</v>
      </c>
      <c r="AL98" s="374">
        <v>34.69</v>
      </c>
      <c r="AM98" s="379">
        <v>34.409999999999997</v>
      </c>
      <c r="AN98" s="379">
        <v>34.79</v>
      </c>
      <c r="AO98" s="379">
        <v>35.46</v>
      </c>
      <c r="AP98" s="379">
        <v>33.46</v>
      </c>
      <c r="AQ98" s="379">
        <v>32.630000000000003</v>
      </c>
      <c r="AR98" s="379">
        <v>27.14</v>
      </c>
      <c r="AS98" s="379">
        <v>26.96</v>
      </c>
      <c r="AT98" s="244">
        <v>25.76</v>
      </c>
      <c r="AU98" s="380"/>
      <c r="AW98" s="373">
        <f t="shared" si="367"/>
        <v>29.961479999999998</v>
      </c>
      <c r="AX98" s="361" t="s">
        <v>44</v>
      </c>
      <c r="AY98" s="373">
        <f>0.5192*E98+12.75</f>
        <v>29.618808000000001</v>
      </c>
      <c r="AZ98" s="373">
        <f t="shared" si="368"/>
        <v>26.893007999999998</v>
      </c>
      <c r="BA98" s="373">
        <f t="shared" si="368"/>
        <v>29.379975999999999</v>
      </c>
      <c r="BB98" s="373">
        <f t="shared" si="368"/>
        <v>29.135952</v>
      </c>
      <c r="BC98" s="373">
        <f t="shared" si="368"/>
        <v>29.411128000000001</v>
      </c>
      <c r="BD98" s="373">
        <f t="shared" si="368"/>
        <v>29.764184</v>
      </c>
      <c r="BE98" s="373">
        <f t="shared" si="368"/>
        <v>29.052879999999998</v>
      </c>
      <c r="BF98" s="373">
        <f t="shared" si="368"/>
        <v>30.76624</v>
      </c>
      <c r="BG98" s="373">
        <f t="shared" si="368"/>
        <v>30.345687999999999</v>
      </c>
      <c r="BH98" s="373">
        <f t="shared" si="368"/>
        <v>31.399664000000001</v>
      </c>
      <c r="BI98" s="373">
        <f t="shared" si="368"/>
        <v>31.664456000000001</v>
      </c>
      <c r="BJ98" s="373">
        <f t="shared" si="368"/>
        <v>31.472352000000001</v>
      </c>
      <c r="BK98" s="373">
        <f t="shared" si="368"/>
        <v>31.524271999999996</v>
      </c>
      <c r="BL98" s="373">
        <f t="shared" si="368"/>
        <v>31.233520000000002</v>
      </c>
      <c r="BM98" s="373">
        <f t="shared" si="368"/>
        <v>31.191984000000001</v>
      </c>
      <c r="BN98" s="373">
        <f t="shared" si="368"/>
        <v>31.217943999999999</v>
      </c>
      <c r="BO98" s="373">
        <f t="shared" si="369"/>
        <v>31.347743999999999</v>
      </c>
      <c r="BP98" s="373">
        <f t="shared" si="369"/>
        <v>31.269864000000002</v>
      </c>
      <c r="BQ98" s="373">
        <f t="shared" si="369"/>
        <v>31.12968</v>
      </c>
      <c r="BR98" s="373">
        <f t="shared" si="369"/>
        <v>31.238712</v>
      </c>
      <c r="BS98" s="373">
        <f t="shared" si="369"/>
        <v>31.254287999999999</v>
      </c>
      <c r="BT98" s="373">
        <f t="shared" si="369"/>
        <v>31.373704</v>
      </c>
      <c r="BU98" s="373"/>
      <c r="BV98" s="373">
        <f t="shared" si="370"/>
        <v>31.238712</v>
      </c>
      <c r="BW98" s="373"/>
      <c r="BX98" s="373"/>
      <c r="BY98" s="373">
        <f t="shared" si="371"/>
        <v>30.464088</v>
      </c>
      <c r="BZ98" s="373">
        <f t="shared" si="371"/>
        <v>30.293374</v>
      </c>
      <c r="CA98" s="373">
        <f t="shared" si="371"/>
        <v>30.22308</v>
      </c>
      <c r="CB98" s="373"/>
      <c r="CC98" s="373">
        <f t="shared" si="372"/>
        <v>30.042323999999997</v>
      </c>
      <c r="CD98" s="373">
        <f t="shared" si="372"/>
        <v>30.328520999999999</v>
      </c>
      <c r="CE98" s="373">
        <f t="shared" si="372"/>
        <v>30.248184999999999</v>
      </c>
      <c r="CF98" s="373">
        <f t="shared" si="372"/>
        <v>30.167848999999997</v>
      </c>
      <c r="CG98" s="373">
        <f t="shared" si="372"/>
        <v>30.027260999999999</v>
      </c>
      <c r="CH98" s="373">
        <f t="shared" si="372"/>
        <v>30.218059</v>
      </c>
      <c r="CI98" s="373">
        <f t="shared" si="372"/>
        <v>30.554466000000001</v>
      </c>
      <c r="CJ98" s="373">
        <f t="shared" si="372"/>
        <v>29.550266000000001</v>
      </c>
      <c r="CK98" s="373">
        <f t="shared" si="372"/>
        <v>29.133523</v>
      </c>
      <c r="CL98" s="373">
        <f t="shared" si="372"/>
        <v>26.376994</v>
      </c>
      <c r="CM98" s="373">
        <f t="shared" si="372"/>
        <v>26.286616000000002</v>
      </c>
      <c r="CN98" s="373">
        <f t="shared" si="372"/>
        <v>25.684096</v>
      </c>
      <c r="CO98" s="373"/>
      <c r="CP98" s="373">
        <v>32.791150945302306</v>
      </c>
      <c r="CQ98" s="373">
        <f t="shared" si="374"/>
        <v>26.232920756241846</v>
      </c>
      <c r="CR98" s="373">
        <f t="shared" si="375"/>
        <v>1.1346118976446009</v>
      </c>
      <c r="CS98" s="373"/>
      <c r="CT98" s="373"/>
      <c r="CU98" s="373"/>
      <c r="CV98" s="373">
        <f t="shared" si="376"/>
        <v>0.9032561269168633</v>
      </c>
      <c r="CW98" s="373">
        <f t="shared" si="377"/>
        <v>0.82013004193903472</v>
      </c>
      <c r="CX98" s="373">
        <f t="shared" si="378"/>
        <v>0.8959726985188059</v>
      </c>
      <c r="CY98" s="373">
        <f t="shared" si="379"/>
        <v>0.88853093472079081</v>
      </c>
      <c r="CZ98" s="373">
        <f t="shared" si="380"/>
        <v>0.89692271091855258</v>
      </c>
      <c r="DA98" s="373">
        <f t="shared" si="381"/>
        <v>0.90768951811568077</v>
      </c>
      <c r="DB98" s="373">
        <f t="shared" si="382"/>
        <v>0.88599756832146648</v>
      </c>
      <c r="DC98" s="373">
        <f t="shared" si="383"/>
        <v>0.93824825030753012</v>
      </c>
      <c r="DD98" s="362">
        <f t="shared" si="384"/>
        <v>0.92542308291095077</v>
      </c>
      <c r="DE98" s="373">
        <f t="shared" si="385"/>
        <v>0.95756516910237788</v>
      </c>
      <c r="DF98" s="373">
        <f t="shared" si="386"/>
        <v>0.96564027450022405</v>
      </c>
      <c r="DG98" s="373">
        <f t="shared" si="387"/>
        <v>0.95978186470178661</v>
      </c>
      <c r="DH98" s="373">
        <f t="shared" si="388"/>
        <v>0.96136521870136415</v>
      </c>
      <c r="DI98" s="373">
        <f t="shared" si="389"/>
        <v>0.95249843630372932</v>
      </c>
      <c r="DJ98" s="373">
        <f t="shared" si="390"/>
        <v>0.95123175310406716</v>
      </c>
      <c r="DK98" s="373">
        <f t="shared" si="391"/>
        <v>0.95202343010385593</v>
      </c>
      <c r="DL98" s="373">
        <f t="shared" si="392"/>
        <v>0.95598181510280011</v>
      </c>
      <c r="DM98" s="373">
        <f>BP98/CP98</f>
        <v>0.95360678410343369</v>
      </c>
      <c r="DN98" s="373">
        <f t="shared" si="394"/>
        <v>0.94933172830457391</v>
      </c>
      <c r="DO98" s="373">
        <f t="shared" si="395"/>
        <v>0.95265677170368701</v>
      </c>
      <c r="DP98" s="373">
        <f t="shared" si="396"/>
        <v>0.9531317779035603</v>
      </c>
      <c r="DQ98" s="373">
        <f t="shared" si="397"/>
        <v>0.956773492102589</v>
      </c>
      <c r="DR98" s="373"/>
      <c r="DS98" s="373">
        <f t="shared" si="398"/>
        <v>0.95265677170368701</v>
      </c>
      <c r="DT98" s="373"/>
      <c r="DU98" s="373"/>
      <c r="DV98" s="373">
        <f t="shared" si="399"/>
        <v>0.92903381314111255</v>
      </c>
      <c r="DW98" s="373">
        <f t="shared" si="400"/>
        <v>0.92382771347462755</v>
      </c>
      <c r="DX98" s="373">
        <f t="shared" si="401"/>
        <v>0.92168402537666305</v>
      </c>
      <c r="DY98" s="373"/>
      <c r="DZ98" s="373">
        <f t="shared" si="402"/>
        <v>0.91617168455332587</v>
      </c>
      <c r="EA98" s="373">
        <f t="shared" si="403"/>
        <v>0.92489955752360975</v>
      </c>
      <c r="EB98" s="373">
        <f t="shared" si="404"/>
        <v>0.92244962826879318</v>
      </c>
      <c r="EC98" s="373">
        <f t="shared" si="405"/>
        <v>0.9199996990139766</v>
      </c>
      <c r="ED98" s="373">
        <f t="shared" si="406"/>
        <v>0.91571232281804782</v>
      </c>
      <c r="EE98" s="373">
        <f t="shared" si="407"/>
        <v>0.92153090479823707</v>
      </c>
      <c r="EF98" s="373">
        <f t="shared" si="408"/>
        <v>0.9317899835527812</v>
      </c>
      <c r="EG98" s="373">
        <f t="shared" si="409"/>
        <v>0.90116586786757491</v>
      </c>
      <c r="EH98" s="373">
        <f t="shared" si="410"/>
        <v>0.88845685985821421</v>
      </c>
      <c r="EI98" s="373">
        <f t="shared" si="411"/>
        <v>0.8043936623023229</v>
      </c>
      <c r="EJ98" s="373">
        <f t="shared" si="412"/>
        <v>0.80163749189065447</v>
      </c>
      <c r="EK98" s="373">
        <f t="shared" si="413"/>
        <v>0.78326302247953061</v>
      </c>
      <c r="EM98" s="361">
        <v>34.79</v>
      </c>
      <c r="EN98" s="361">
        <v>35.46</v>
      </c>
      <c r="EO98" s="361">
        <v>33.46</v>
      </c>
      <c r="EP98" s="361">
        <v>32.630000000000003</v>
      </c>
      <c r="EQ98" s="361">
        <v>27.14</v>
      </c>
      <c r="ER98" s="361">
        <v>26.96</v>
      </c>
      <c r="ES98" s="244">
        <v>25.76</v>
      </c>
      <c r="EW98" s="375">
        <f t="shared" si="419"/>
        <v>-2.5025440000000003</v>
      </c>
      <c r="EX98" s="375">
        <f t="shared" si="420"/>
        <v>-1.5160640000000001</v>
      </c>
      <c r="EY98" s="244">
        <f t="shared" si="420"/>
        <v>2.097567999999999</v>
      </c>
      <c r="EZ98" s="375">
        <f t="shared" si="420"/>
        <v>-0.34267199999999676</v>
      </c>
      <c r="FA98" s="375">
        <f t="shared" si="420"/>
        <v>-1.0851280000000045</v>
      </c>
      <c r="FB98" s="375">
        <f t="shared" si="420"/>
        <v>0.65938400000000286</v>
      </c>
      <c r="FC98" s="375">
        <f t="shared" si="416"/>
        <v>0.25440799999999797</v>
      </c>
      <c r="FD98" s="375">
        <f t="shared" si="416"/>
        <v>0.68015199999999965</v>
      </c>
      <c r="FE98" s="375">
        <f t="shared" si="416"/>
        <v>0.29075200000000478</v>
      </c>
      <c r="FF98" s="375">
        <f t="shared" si="416"/>
        <v>0.93975199999999859</v>
      </c>
      <c r="FG98" s="375">
        <f t="shared" si="416"/>
        <v>-0.69572800000000257</v>
      </c>
      <c r="FH98" s="375">
        <f t="shared" si="416"/>
        <v>-0.63342399999999799</v>
      </c>
      <c r="FI98" s="375">
        <f t="shared" si="416"/>
        <v>-1.0384000000001947E-2</v>
      </c>
      <c r="FJ98" s="375">
        <f t="shared" si="416"/>
        <v>0.57112000000000052</v>
      </c>
      <c r="FK98" s="375">
        <f t="shared" si="416"/>
        <v>1.1110880000000023</v>
      </c>
      <c r="FL98" s="375">
        <f t="shared" si="416"/>
        <v>0.45170399999999944</v>
      </c>
      <c r="FM98" s="375">
        <f t="shared" si="416"/>
        <v>1.6406719999999986</v>
      </c>
      <c r="FN98" s="375">
        <f t="shared" si="416"/>
        <v>0.22325599999999923</v>
      </c>
      <c r="FO98" s="375">
        <f t="shared" si="416"/>
        <v>-0.19729600000000147</v>
      </c>
      <c r="FP98" s="375">
        <f t="shared" si="416"/>
        <v>-8.3071999999997814E-2</v>
      </c>
      <c r="FQ98" s="375">
        <f t="shared" si="416"/>
        <v>-0.11941600000000108</v>
      </c>
      <c r="FR98" s="375">
        <f t="shared" si="416"/>
        <v>6.7496000000001999E-2</v>
      </c>
      <c r="FS98" s="375">
        <f t="shared" si="417"/>
        <v>-30.013400000000001</v>
      </c>
      <c r="FT98" s="375">
        <f t="shared" si="417"/>
        <v>29.904367999999998</v>
      </c>
      <c r="FU98" s="375">
        <f t="shared" si="417"/>
        <v>-29.904367999999998</v>
      </c>
      <c r="FV98" s="375">
        <f t="shared" si="417"/>
        <v>0</v>
      </c>
      <c r="FW98" s="375">
        <f t="shared" si="417"/>
        <v>29.289173999999999</v>
      </c>
      <c r="FX98" s="375">
        <f t="shared" si="417"/>
        <v>-0.13054599999999894</v>
      </c>
      <c r="FY98" s="375">
        <f t="shared" si="417"/>
        <v>-0.2359870000000015</v>
      </c>
      <c r="FZ98" s="375">
        <f t="shared" si="417"/>
        <v>-28.922640999999999</v>
      </c>
      <c r="GA98" s="375">
        <f t="shared" si="417"/>
        <v>28.877451999999998</v>
      </c>
      <c r="GB98" s="375">
        <f t="shared" si="417"/>
        <v>-0.482015999999998</v>
      </c>
      <c r="GC98" s="375">
        <f t="shared" si="417"/>
        <v>-1.6318250000000027</v>
      </c>
      <c r="GD98" s="375">
        <f t="shared" si="417"/>
        <v>-0.22092399999999657</v>
      </c>
      <c r="GE98" s="375">
        <f t="shared" si="417"/>
        <v>-0.40670100000000176</v>
      </c>
      <c r="GF98" s="375">
        <f t="shared" si="417"/>
        <v>-5.0209999999999866E-2</v>
      </c>
      <c r="GG98" s="375">
        <f t="shared" si="417"/>
        <v>-1.6167619999999978</v>
      </c>
      <c r="GH98" s="375">
        <f t="shared" si="417"/>
        <v>-1.2753340000000009</v>
      </c>
      <c r="GI98" s="375">
        <f t="shared" si="418"/>
        <v>-0.65272999999999826</v>
      </c>
      <c r="GJ98" s="375">
        <f t="shared" si="418"/>
        <v>-0.75315000000000154</v>
      </c>
      <c r="GK98" s="375">
        <f t="shared" si="418"/>
        <v>4.5188999999997037E-2</v>
      </c>
      <c r="GL98" s="375">
        <f t="shared" si="418"/>
        <v>-0.19581900000000019</v>
      </c>
    </row>
    <row r="99" spans="1:194">
      <c r="D99" s="361" t="s">
        <v>121</v>
      </c>
      <c r="F99" s="361">
        <v>28.61</v>
      </c>
      <c r="G99" s="361">
        <v>36.409999999999997</v>
      </c>
      <c r="H99" s="361">
        <v>36.6</v>
      </c>
      <c r="I99" s="361">
        <v>35.590000000000003</v>
      </c>
      <c r="AT99" s="361"/>
      <c r="AU99" s="361"/>
      <c r="AW99" s="373">
        <f t="shared" si="367"/>
        <v>12.75</v>
      </c>
      <c r="AX99" s="361" t="s">
        <v>121</v>
      </c>
      <c r="AY99" s="373"/>
      <c r="AZ99" s="373">
        <f>0.5192*F99+12.75</f>
        <v>27.604312</v>
      </c>
      <c r="BA99" s="373">
        <f>0.5192*G99+12.75</f>
        <v>31.654071999999999</v>
      </c>
      <c r="BB99" s="373">
        <f>0.5192*H99+12.75</f>
        <v>31.75272</v>
      </c>
      <c r="BC99" s="373">
        <f>0.5192*I99+12.75</f>
        <v>31.228328000000001</v>
      </c>
      <c r="BP99" s="361"/>
      <c r="BQ99" s="361"/>
      <c r="CE99" s="361"/>
      <c r="CF99" s="361"/>
      <c r="CG99" s="361"/>
      <c r="CH99" s="361"/>
      <c r="CI99" s="361"/>
      <c r="CJ99" s="361"/>
      <c r="CK99" s="361"/>
      <c r="CL99" s="361"/>
      <c r="CM99" s="361"/>
      <c r="CN99" s="361"/>
      <c r="CO99" s="361"/>
      <c r="CP99" s="373"/>
      <c r="CQ99" s="373"/>
      <c r="CR99" s="373"/>
      <c r="CS99" s="373"/>
      <c r="CT99" s="373"/>
      <c r="CU99" s="373"/>
      <c r="CV99" s="373"/>
      <c r="CW99" s="373"/>
      <c r="CX99" s="373"/>
      <c r="CY99" s="373"/>
      <c r="CZ99" s="373"/>
      <c r="DA99" s="373"/>
      <c r="DB99" s="373"/>
      <c r="DC99" s="373"/>
      <c r="DD99" s="362"/>
      <c r="DE99" s="373"/>
      <c r="DF99" s="373"/>
      <c r="DG99" s="361"/>
      <c r="DH99" s="361"/>
      <c r="DI99" s="361"/>
      <c r="DJ99" s="361"/>
      <c r="DK99" s="361"/>
      <c r="DL99" s="361"/>
      <c r="ES99" s="361"/>
      <c r="ET99" s="361"/>
      <c r="EU99" s="361"/>
      <c r="EV99" s="244" t="s">
        <v>588</v>
      </c>
      <c r="EW99" s="375">
        <f t="shared" si="419"/>
        <v>-2.6271519999999988</v>
      </c>
      <c r="EX99" s="375">
        <f t="shared" si="420"/>
        <v>-1.780856</v>
      </c>
      <c r="EY99" s="244">
        <f t="shared" si="420"/>
        <v>1.8639280000000014</v>
      </c>
      <c r="EZ99" s="375">
        <f t="shared" si="420"/>
        <v>-6.7495999999998446E-2</v>
      </c>
      <c r="FA99" s="375">
        <f t="shared" si="420"/>
        <v>-0.61784800000000217</v>
      </c>
      <c r="FB99" s="375">
        <f t="shared" si="420"/>
        <v>0.31152000000000157</v>
      </c>
      <c r="FC99" s="375">
        <f t="shared" si="416"/>
        <v>0.59188799999999731</v>
      </c>
      <c r="FD99" s="375">
        <f t="shared" si="416"/>
        <v>6.2304000000001025E-2</v>
      </c>
      <c r="FE99" s="375">
        <f t="shared" si="416"/>
        <v>0.2388319999999986</v>
      </c>
      <c r="FF99" s="375">
        <f t="shared" si="416"/>
        <v>1.4589520000000036</v>
      </c>
      <c r="FG99" s="375">
        <f t="shared" si="416"/>
        <v>-1.2460800000000027</v>
      </c>
      <c r="FH99" s="375">
        <f t="shared" si="416"/>
        <v>0.14537600000000239</v>
      </c>
      <c r="FI99" s="375">
        <f t="shared" si="416"/>
        <v>-0.22325599999999923</v>
      </c>
      <c r="FJ99" s="375">
        <f t="shared" si="416"/>
        <v>0.90340799999999888</v>
      </c>
      <c r="FK99" s="375">
        <f t="shared" si="416"/>
        <v>0.4880479999999956</v>
      </c>
      <c r="FL99" s="375">
        <f t="shared" si="416"/>
        <v>0.98128800000000282</v>
      </c>
      <c r="FM99" s="375">
        <f t="shared" si="416"/>
        <v>0.20248799999999889</v>
      </c>
      <c r="FN99" s="375">
        <f t="shared" si="416"/>
        <v>5.1920000000009736E-3</v>
      </c>
      <c r="FO99" s="375">
        <f t="shared" si="416"/>
        <v>-0.26479199999999992</v>
      </c>
      <c r="FP99" s="375">
        <f t="shared" si="416"/>
        <v>7.7880000000000393E-2</v>
      </c>
      <c r="FQ99" s="375">
        <f t="shared" si="416"/>
        <v>-9.3456000000003314E-2</v>
      </c>
      <c r="FR99" s="375">
        <f t="shared" si="416"/>
        <v>-3.1151999999995184E-2</v>
      </c>
      <c r="FS99" s="375">
        <f t="shared" si="417"/>
        <v>-30.340496000000002</v>
      </c>
      <c r="FT99" s="375">
        <f t="shared" si="417"/>
        <v>30.387224</v>
      </c>
      <c r="FU99" s="375">
        <f t="shared" si="417"/>
        <v>-30.387224</v>
      </c>
      <c r="FV99" s="375">
        <f t="shared" si="417"/>
        <v>0</v>
      </c>
      <c r="FW99" s="375">
        <f t="shared" si="417"/>
        <v>29.640643999999998</v>
      </c>
      <c r="FX99" s="375">
        <f t="shared" si="417"/>
        <v>-7.029399999999697E-2</v>
      </c>
      <c r="FY99" s="375">
        <f t="shared" si="417"/>
        <v>8.5356999999998351E-2</v>
      </c>
      <c r="FZ99" s="375">
        <f t="shared" si="417"/>
        <v>-29.655707</v>
      </c>
      <c r="GA99" s="375">
        <f t="shared" si="417"/>
        <v>29.279132000000001</v>
      </c>
      <c r="GB99" s="375">
        <f t="shared" si="417"/>
        <v>0.15565099999999887</v>
      </c>
      <c r="GC99" s="375">
        <f t="shared" si="417"/>
        <v>-0.97909499999999738</v>
      </c>
      <c r="GD99" s="375">
        <f t="shared" si="417"/>
        <v>-0.40670100000000531</v>
      </c>
      <c r="GE99" s="375">
        <f t="shared" si="417"/>
        <v>-0.61758299999999622</v>
      </c>
      <c r="GF99" s="375">
        <f t="shared" si="417"/>
        <v>-9.5399000000000456E-2</v>
      </c>
      <c r="GG99" s="375">
        <f t="shared" si="417"/>
        <v>-1.5314049999999995</v>
      </c>
      <c r="GH99" s="375">
        <f t="shared" si="417"/>
        <v>-1.8878960000000014</v>
      </c>
      <c r="GI99" s="375">
        <f t="shared" si="418"/>
        <v>-0.56737299999999991</v>
      </c>
      <c r="GJ99" s="375">
        <f t="shared" si="418"/>
        <v>-1.3456279999999978</v>
      </c>
      <c r="GK99" s="375">
        <f t="shared" si="418"/>
        <v>-0.35649100000000189</v>
      </c>
      <c r="GL99" s="375">
        <f t="shared" si="418"/>
        <v>-5.0209999999999866E-2</v>
      </c>
    </row>
    <row r="100" spans="1:194">
      <c r="D100" s="361" t="s">
        <v>589</v>
      </c>
      <c r="F100" s="361">
        <v>35.42</v>
      </c>
      <c r="AT100" s="361"/>
      <c r="AU100" s="361"/>
      <c r="AX100" s="361" t="s">
        <v>589</v>
      </c>
      <c r="AY100" s="373"/>
      <c r="AZ100" s="373">
        <f>0.5192*F100+12.75</f>
        <v>31.140064000000002</v>
      </c>
      <c r="BB100" s="373"/>
      <c r="BP100" s="361"/>
      <c r="BQ100" s="361"/>
      <c r="CE100" s="361"/>
      <c r="CF100" s="361"/>
      <c r="CG100" s="361"/>
      <c r="CH100" s="361"/>
      <c r="CI100" s="361"/>
      <c r="CJ100" s="361"/>
      <c r="CK100" s="361"/>
      <c r="CL100" s="361"/>
      <c r="CM100" s="361"/>
      <c r="CN100" s="361"/>
      <c r="CO100" s="361"/>
      <c r="CP100" s="373"/>
      <c r="CQ100" s="373"/>
      <c r="CR100" s="373"/>
      <c r="CS100" s="373" t="e">
        <f>AVERAGE(CS89:CS92)</f>
        <v>#DIV/0!</v>
      </c>
      <c r="CT100" s="373" t="e">
        <f>AVERAGE(CT89:CT92)</f>
        <v>#DIV/0!</v>
      </c>
      <c r="CU100" s="373"/>
      <c r="CV100" s="373">
        <f>AVERAGE(CV89:CV93)</f>
        <v>0.93884820526684687</v>
      </c>
      <c r="CW100" s="373">
        <f>AVERAGE(CW89:CW93)</f>
        <v>0.92519561339537937</v>
      </c>
      <c r="CX100" s="373">
        <f t="shared" ref="CX100:DZ100" si="421">AVERAGE(CX89:CX93)</f>
        <v>0.91993156654629815</v>
      </c>
      <c r="CY100" s="373">
        <f t="shared" si="421"/>
        <v>0.89912078323108591</v>
      </c>
      <c r="CZ100" s="373">
        <f t="shared" si="421"/>
        <v>0.88549721824075289</v>
      </c>
      <c r="DA100" s="373">
        <f>AVERAGE(DA89:DA93)</f>
        <v>0.84762823570912627</v>
      </c>
      <c r="DB100" s="373">
        <f t="shared" si="421"/>
        <v>0.80888660453225292</v>
      </c>
      <c r="DC100" s="373">
        <f t="shared" si="421"/>
        <v>0.81214882620762485</v>
      </c>
      <c r="DD100" s="362">
        <f>AVERAGE(DD89:DD96)</f>
        <v>0.79763336782722971</v>
      </c>
      <c r="DE100" s="362">
        <f>AVERAGE(DE89:DE93)</f>
        <v>0.87646862530223024</v>
      </c>
      <c r="DF100" s="373">
        <f t="shared" si="421"/>
        <v>0.86092971880969971</v>
      </c>
      <c r="DG100" s="373">
        <f t="shared" si="421"/>
        <v>0.8409159870121472</v>
      </c>
      <c r="DH100" s="373">
        <f t="shared" si="421"/>
        <v>0.83201647709461835</v>
      </c>
      <c r="DI100" s="373">
        <f>AVERAGE(DI89:DI93)</f>
        <v>0.84429023231333944</v>
      </c>
      <c r="DJ100" s="373">
        <f t="shared" si="421"/>
        <v>0.8398812769673778</v>
      </c>
      <c r="DK100" s="373">
        <f t="shared" si="421"/>
        <v>0.8458275762837143</v>
      </c>
      <c r="DL100" s="373">
        <f t="shared" si="421"/>
        <v>0.85304739396389873</v>
      </c>
      <c r="DM100" s="373">
        <f t="shared" si="421"/>
        <v>0.86758263675043423</v>
      </c>
      <c r="DN100" s="373">
        <f t="shared" si="421"/>
        <v>0.86406130638709233</v>
      </c>
      <c r="DO100" s="373">
        <f t="shared" si="421"/>
        <v>0.86484568150077501</v>
      </c>
      <c r="DP100" s="373">
        <f t="shared" si="421"/>
        <v>0.85809389824452731</v>
      </c>
      <c r="DQ100" s="373">
        <f t="shared" si="421"/>
        <v>0.87649614742708271</v>
      </c>
      <c r="DR100" s="373" t="e">
        <f t="shared" si="421"/>
        <v>#DIV/0!</v>
      </c>
      <c r="DS100" s="362">
        <f>AVERAGE(DS89:DS93)</f>
        <v>0.87996771248079764</v>
      </c>
      <c r="DT100" s="373" t="e">
        <f t="shared" si="421"/>
        <v>#DIV/0!</v>
      </c>
      <c r="DU100" s="373" t="e">
        <f t="shared" si="421"/>
        <v>#DIV/0!</v>
      </c>
      <c r="DV100" s="373">
        <f t="shared" si="421"/>
        <v>0.93415137356661493</v>
      </c>
      <c r="DW100" s="373">
        <f t="shared" si="421"/>
        <v>0.91555697193984853</v>
      </c>
      <c r="DX100" s="373">
        <f t="shared" si="421"/>
        <v>0.91901280591456536</v>
      </c>
      <c r="DY100" s="373" t="e">
        <f t="shared" si="421"/>
        <v>#DIV/0!</v>
      </c>
      <c r="DZ100" s="373">
        <f t="shared" si="421"/>
        <v>0.88812837562776092</v>
      </c>
      <c r="EA100" s="373">
        <f>AVERAGE(EA89:EA93)</f>
        <v>0.87841621001921621</v>
      </c>
      <c r="EB100" s="373">
        <f>AVERAGE(EB89:EB93)</f>
        <v>0.8656632107620974</v>
      </c>
      <c r="EC100" s="373">
        <f t="shared" ref="EC100" si="422">AVERAGE(EC89:EC93)</f>
        <v>0.85224808763757787</v>
      </c>
      <c r="ED100" s="362">
        <f>AVERAGE(ED89:ED96)</f>
        <v>0.82799216098807105</v>
      </c>
      <c r="EE100" s="373">
        <f t="shared" ref="EE100:EH100" si="423">AVERAGE(EE89:EE93)</f>
        <v>0.84893787782491581</v>
      </c>
      <c r="EF100" s="373">
        <f t="shared" si="423"/>
        <v>0.88941617213992663</v>
      </c>
      <c r="EG100" s="373">
        <f t="shared" si="423"/>
        <v>0.874819506658433</v>
      </c>
      <c r="EH100" s="373">
        <f t="shared" si="423"/>
        <v>0.87681599824194834</v>
      </c>
      <c r="EI100" s="373">
        <f>AVERAGE(EI89:EI93)</f>
        <v>0.86126609673814092</v>
      </c>
      <c r="EJ100" s="362">
        <f>AVERAGE(EJ89:EJ96)</f>
        <v>0.76649267568362833</v>
      </c>
      <c r="EK100" s="362">
        <f>AVERAGE(EK89:EK96)</f>
        <v>0.77756363211494894</v>
      </c>
      <c r="EM100" s="373">
        <f t="shared" ref="EM100:EP100" si="424">AVERAGE(EM89:EM93)</f>
        <v>21.978000000000002</v>
      </c>
      <c r="EN100" s="373">
        <f t="shared" si="424"/>
        <v>24.442</v>
      </c>
      <c r="EO100" s="373">
        <f t="shared" si="424"/>
        <v>23.470000000000002</v>
      </c>
      <c r="EP100" s="373">
        <f t="shared" si="424"/>
        <v>23.667999999999999</v>
      </c>
      <c r="EQ100" s="362">
        <f>AVERAGE(EQ89:EQ96)</f>
        <v>21.438750000000002</v>
      </c>
      <c r="ER100" s="373">
        <f>AVERAGE(ER89:ER93)</f>
        <v>21.376000000000001</v>
      </c>
      <c r="ES100" s="361"/>
      <c r="ET100" s="361"/>
      <c r="EU100" s="361"/>
      <c r="EV100" s="244" t="s">
        <v>590</v>
      </c>
      <c r="EW100" s="375">
        <f t="shared" si="419"/>
        <v>-1.9833439999999989</v>
      </c>
      <c r="EX100" s="375">
        <f t="shared" si="420"/>
        <v>-2.0144960000000012</v>
      </c>
      <c r="EY100" s="244">
        <f t="shared" si="420"/>
        <v>2.9179040000000036</v>
      </c>
      <c r="EZ100" s="375">
        <f t="shared" si="420"/>
        <v>-1.3291520000000006</v>
      </c>
      <c r="FA100" s="375">
        <f t="shared" si="420"/>
        <v>-0.32709600000000094</v>
      </c>
      <c r="FB100" s="375">
        <f t="shared" si="420"/>
        <v>0.79437599999999975</v>
      </c>
      <c r="FC100" s="375">
        <f t="shared" si="416"/>
        <v>0.57631200000000149</v>
      </c>
      <c r="FD100" s="375">
        <f t="shared" si="416"/>
        <v>0.21287199999999729</v>
      </c>
      <c r="FE100" s="375">
        <f t="shared" si="416"/>
        <v>0.32190399999999997</v>
      </c>
      <c r="FF100" s="375">
        <f t="shared" si="416"/>
        <v>2.990592000000003</v>
      </c>
      <c r="FG100" s="375">
        <f t="shared" si="416"/>
        <v>-2.2117920000000026</v>
      </c>
      <c r="FH100" s="375">
        <f t="shared" si="416"/>
        <v>-0.16095199999999821</v>
      </c>
      <c r="FI100" s="375">
        <f t="shared" si="416"/>
        <v>0.32190399999999997</v>
      </c>
      <c r="FJ100" s="375">
        <f t="shared" si="416"/>
        <v>0.80995199999999912</v>
      </c>
      <c r="FK100" s="375">
        <f t="shared" si="416"/>
        <v>0.39459199999999939</v>
      </c>
      <c r="FL100" s="375">
        <f t="shared" si="416"/>
        <v>-0.16095200000000176</v>
      </c>
      <c r="FM100" s="375">
        <f t="shared" si="416"/>
        <v>0.12460800000000205</v>
      </c>
      <c r="FN100" s="375">
        <f t="shared" si="416"/>
        <v>-0.25440800000000152</v>
      </c>
      <c r="FO100" s="375">
        <f t="shared" si="416"/>
        <v>5.7112000000000052E-2</v>
      </c>
      <c r="FP100" s="375">
        <f t="shared" si="416"/>
        <v>-3.634399999999971E-2</v>
      </c>
      <c r="FQ100" s="375">
        <f t="shared" si="416"/>
        <v>-0.15575999999999723</v>
      </c>
      <c r="FR100" s="375">
        <f t="shared" si="416"/>
        <v>1.0383999999998395E-2</v>
      </c>
      <c r="FS100" s="375">
        <f t="shared" si="417"/>
        <v>-30.859696</v>
      </c>
      <c r="FT100" s="375">
        <f t="shared" si="417"/>
        <v>30.958344</v>
      </c>
      <c r="FU100" s="375">
        <f t="shared" si="417"/>
        <v>-30.958344</v>
      </c>
      <c r="FV100" s="375">
        <f t="shared" si="417"/>
        <v>0</v>
      </c>
      <c r="FW100" s="375">
        <f t="shared" si="417"/>
        <v>30.097555</v>
      </c>
      <c r="FX100" s="375">
        <f t="shared" si="417"/>
        <v>-0.19581900000000019</v>
      </c>
      <c r="FY100" s="375">
        <f t="shared" si="417"/>
        <v>0.13556699999999822</v>
      </c>
      <c r="FZ100" s="375">
        <f t="shared" si="417"/>
        <v>-30.037302999999998</v>
      </c>
      <c r="GA100" s="375">
        <f t="shared" si="417"/>
        <v>29.811357999999998</v>
      </c>
      <c r="GB100" s="375">
        <f t="shared" si="417"/>
        <v>0.25104999999999933</v>
      </c>
      <c r="GC100" s="375">
        <f t="shared" si="417"/>
        <v>-5.0209999999996313E-2</v>
      </c>
      <c r="GD100" s="375">
        <f t="shared" si="417"/>
        <v>-0.36151200000000472</v>
      </c>
      <c r="GE100" s="375">
        <f t="shared" si="417"/>
        <v>-0.5573309999999978</v>
      </c>
      <c r="GF100" s="375">
        <f t="shared" si="417"/>
        <v>-0.25104999999999933</v>
      </c>
      <c r="GG100" s="375">
        <f t="shared" si="417"/>
        <v>-0.67281399999999891</v>
      </c>
      <c r="GH100" s="375">
        <f t="shared" si="417"/>
        <v>-1.4510690000000004</v>
      </c>
      <c r="GI100" s="375">
        <f t="shared" si="418"/>
        <v>-0.51716300000000004</v>
      </c>
      <c r="GJ100" s="375">
        <f t="shared" si="418"/>
        <v>-3.0025580000000005</v>
      </c>
      <c r="GK100" s="375">
        <f t="shared" si="418"/>
        <v>-0.4067009999999982</v>
      </c>
      <c r="GL100" s="375">
        <f t="shared" si="418"/>
        <v>0.10544099999999901</v>
      </c>
    </row>
    <row r="101" spans="1:194">
      <c r="C101" s="361">
        <f>SUM(C89:C98)</f>
        <v>264.5</v>
      </c>
      <c r="E101" s="361">
        <f>SUM(E89:E98)</f>
        <v>269.39000000000004</v>
      </c>
      <c r="F101" s="361">
        <f>SUM(F89:F98)</f>
        <v>250.30811485148513</v>
      </c>
      <c r="G101" s="361">
        <f>SUM(G89:G98)</f>
        <v>267.04999999999995</v>
      </c>
      <c r="H101" s="361">
        <f t="shared" ref="H101:AT101" si="425">SUM(H89:H98)</f>
        <v>256.52</v>
      </c>
      <c r="I101" s="361">
        <f t="shared" si="425"/>
        <v>249.04999999999998</v>
      </c>
      <c r="J101" s="361">
        <f t="shared" si="425"/>
        <v>244.2</v>
      </c>
      <c r="K101" s="361">
        <f t="shared" si="425"/>
        <v>231.75</v>
      </c>
      <c r="L101" s="361">
        <f t="shared" si="425"/>
        <v>239.09999999999997</v>
      </c>
      <c r="M101" s="361">
        <f t="shared" si="425"/>
        <v>240.98000000000002</v>
      </c>
      <c r="N101" s="361">
        <f t="shared" si="425"/>
        <v>274.96500000000003</v>
      </c>
      <c r="O101" s="361">
        <f t="shared" si="425"/>
        <v>262.81</v>
      </c>
      <c r="P101" s="361">
        <f t="shared" si="425"/>
        <v>254.69000000000003</v>
      </c>
      <c r="Q101" s="361">
        <f t="shared" si="425"/>
        <v>252.43999999999997</v>
      </c>
      <c r="R101" s="361">
        <f t="shared" si="425"/>
        <v>259.56</v>
      </c>
      <c r="S101" s="361">
        <f t="shared" si="425"/>
        <v>264.89999999999998</v>
      </c>
      <c r="T101" s="361">
        <f t="shared" si="425"/>
        <v>269.48</v>
      </c>
      <c r="U101" s="361">
        <f t="shared" si="425"/>
        <v>277.94</v>
      </c>
      <c r="V101" s="361">
        <f t="shared" si="425"/>
        <v>281.41999999999996</v>
      </c>
      <c r="W101" s="361">
        <f t="shared" si="425"/>
        <v>279.43999999999994</v>
      </c>
      <c r="X101" s="361">
        <f t="shared" si="425"/>
        <v>279.68</v>
      </c>
      <c r="Y101" s="361">
        <f t="shared" si="425"/>
        <v>276.28999999999996</v>
      </c>
      <c r="Z101" s="361">
        <f t="shared" si="425"/>
        <v>281.94</v>
      </c>
      <c r="AA101" s="361">
        <f t="shared" si="425"/>
        <v>0</v>
      </c>
      <c r="AB101" s="361">
        <f t="shared" si="425"/>
        <v>282.08</v>
      </c>
      <c r="AC101" s="361">
        <f t="shared" si="425"/>
        <v>0</v>
      </c>
      <c r="AD101" s="361">
        <f t="shared" si="425"/>
        <v>0</v>
      </c>
      <c r="AE101" s="361">
        <f t="shared" si="425"/>
        <v>301.09000000000003</v>
      </c>
      <c r="AF101" s="361">
        <f t="shared" si="425"/>
        <v>294.81</v>
      </c>
      <c r="AG101" s="361">
        <f t="shared" si="425"/>
        <v>295.63000000000005</v>
      </c>
      <c r="AH101" s="361">
        <f t="shared" si="425"/>
        <v>0</v>
      </c>
      <c r="AI101" s="361">
        <f t="shared" si="425"/>
        <v>285.03999999999996</v>
      </c>
      <c r="AJ101" s="361">
        <f t="shared" si="425"/>
        <v>281.13</v>
      </c>
      <c r="AK101" s="361">
        <f t="shared" si="425"/>
        <v>270.12</v>
      </c>
      <c r="AL101" s="361">
        <f t="shared" si="425"/>
        <v>264.5</v>
      </c>
      <c r="AM101" s="361">
        <f t="shared" si="425"/>
        <v>262.48</v>
      </c>
      <c r="AN101" s="361">
        <f t="shared" si="425"/>
        <v>257.76000000000005</v>
      </c>
      <c r="AO101" s="361">
        <f t="shared" si="425"/>
        <v>262.57</v>
      </c>
      <c r="AP101" s="361">
        <f t="shared" si="425"/>
        <v>245.50000000000003</v>
      </c>
      <c r="AQ101" s="361">
        <f t="shared" si="425"/>
        <v>240.80999999999997</v>
      </c>
      <c r="AR101" s="361">
        <f t="shared" si="425"/>
        <v>219.46000000000004</v>
      </c>
      <c r="AS101" s="361">
        <f t="shared" si="425"/>
        <v>210.10000000000002</v>
      </c>
      <c r="AT101" s="361">
        <f t="shared" si="425"/>
        <v>214.30999999999997</v>
      </c>
      <c r="AU101" s="361"/>
      <c r="AW101" s="373">
        <f>SUM(AW89:AW98)</f>
        <v>264.82839999999999</v>
      </c>
      <c r="AY101" s="373">
        <f>SUM(AY89:AY98)</f>
        <v>267.36728800000003</v>
      </c>
      <c r="AZ101" s="373">
        <f>SUM(AZ89:AZ98)</f>
        <v>257.45997323089108</v>
      </c>
      <c r="BA101" s="373">
        <f>SUM(BA89:BA98)</f>
        <v>266.15236000000004</v>
      </c>
      <c r="BB101" s="373">
        <f t="shared" ref="BB101:CN101" si="426">SUM(BB89:BB98)</f>
        <v>260.68518399999999</v>
      </c>
      <c r="BC101" s="373">
        <f t="shared" si="426"/>
        <v>256.80676</v>
      </c>
      <c r="BD101" s="373">
        <f t="shared" si="426"/>
        <v>254.28863999999999</v>
      </c>
      <c r="BE101" s="373">
        <f t="shared" si="426"/>
        <v>247.82459999999995</v>
      </c>
      <c r="BF101" s="373">
        <f t="shared" si="426"/>
        <v>251.64072000000002</v>
      </c>
      <c r="BG101" s="373">
        <f t="shared" si="426"/>
        <v>252.616816</v>
      </c>
      <c r="BH101" s="373">
        <f t="shared" si="426"/>
        <v>270.26182800000004</v>
      </c>
      <c r="BI101" s="373">
        <f t="shared" si="426"/>
        <v>263.95095200000003</v>
      </c>
      <c r="BJ101" s="373">
        <f t="shared" si="426"/>
        <v>259.73504800000001</v>
      </c>
      <c r="BK101" s="373">
        <f t="shared" si="426"/>
        <v>258.56684799999999</v>
      </c>
      <c r="BL101" s="373">
        <f t="shared" si="426"/>
        <v>262.263552</v>
      </c>
      <c r="BM101" s="373">
        <f t="shared" si="426"/>
        <v>265.03608000000003</v>
      </c>
      <c r="BN101" s="373">
        <f t="shared" si="426"/>
        <v>267.414016</v>
      </c>
      <c r="BO101" s="373">
        <f t="shared" si="426"/>
        <v>271.80644799999999</v>
      </c>
      <c r="BP101" s="373">
        <f t="shared" si="426"/>
        <v>273.61326399999996</v>
      </c>
      <c r="BQ101" s="373">
        <f t="shared" si="426"/>
        <v>272.58524799999998</v>
      </c>
      <c r="BR101" s="373">
        <f t="shared" si="426"/>
        <v>272.709856</v>
      </c>
      <c r="BS101" s="373">
        <f t="shared" si="426"/>
        <v>270.94976799999995</v>
      </c>
      <c r="BT101" s="373">
        <f t="shared" si="426"/>
        <v>273.88324799999998</v>
      </c>
      <c r="BU101" s="373">
        <f t="shared" si="426"/>
        <v>0</v>
      </c>
      <c r="BV101" s="373">
        <f t="shared" si="426"/>
        <v>273.95593600000001</v>
      </c>
      <c r="BW101" s="373">
        <f t="shared" si="426"/>
        <v>0</v>
      </c>
      <c r="BX101" s="373">
        <f t="shared" si="426"/>
        <v>0</v>
      </c>
      <c r="BY101" s="373">
        <f t="shared" si="426"/>
        <v>278.67728899999997</v>
      </c>
      <c r="BZ101" s="373">
        <f t="shared" si="426"/>
        <v>275.52410099999997</v>
      </c>
      <c r="CA101" s="373">
        <f t="shared" si="426"/>
        <v>275.93582300000003</v>
      </c>
      <c r="CB101" s="373">
        <f t="shared" si="426"/>
        <v>0</v>
      </c>
      <c r="CC101" s="373">
        <f t="shared" si="426"/>
        <v>270.618584</v>
      </c>
      <c r="CD101" s="373">
        <f t="shared" si="426"/>
        <v>268.655373</v>
      </c>
      <c r="CE101" s="373">
        <f t="shared" si="426"/>
        <v>263.12725200000006</v>
      </c>
      <c r="CF101" s="373">
        <f t="shared" si="426"/>
        <v>260.30545000000001</v>
      </c>
      <c r="CG101" s="373">
        <f t="shared" si="426"/>
        <v>259.29120799999998</v>
      </c>
      <c r="CH101" s="373">
        <f t="shared" si="426"/>
        <v>256.92129600000004</v>
      </c>
      <c r="CI101" s="373">
        <f t="shared" si="426"/>
        <v>259.33639699999998</v>
      </c>
      <c r="CJ101" s="373">
        <f t="shared" si="426"/>
        <v>250.76555000000002</v>
      </c>
      <c r="CK101" s="373">
        <f t="shared" si="426"/>
        <v>248.41070100000002</v>
      </c>
      <c r="CL101" s="373">
        <f t="shared" si="426"/>
        <v>237.690866</v>
      </c>
      <c r="CM101" s="373">
        <f t="shared" si="426"/>
        <v>232.99121</v>
      </c>
      <c r="CN101" s="373">
        <f t="shared" si="426"/>
        <v>235.105051</v>
      </c>
      <c r="CO101" s="361"/>
      <c r="CP101" s="373"/>
      <c r="CQ101" s="373"/>
      <c r="CR101" s="373"/>
      <c r="CS101" s="373"/>
      <c r="CT101" s="373"/>
      <c r="CU101" s="373"/>
      <c r="CV101" s="373"/>
      <c r="CW101" s="373"/>
      <c r="CX101" s="373"/>
      <c r="CY101" s="373"/>
      <c r="CZ101" s="373"/>
      <c r="DA101" s="373"/>
      <c r="DB101" s="373"/>
      <c r="DC101" s="373"/>
      <c r="DD101" s="362"/>
      <c r="DE101" s="373"/>
      <c r="DF101" s="373"/>
      <c r="DG101" s="373"/>
      <c r="DH101" s="373"/>
      <c r="DI101" s="373"/>
      <c r="DJ101" s="373"/>
      <c r="DK101" s="373"/>
      <c r="DL101" s="373"/>
      <c r="DM101" s="373"/>
      <c r="DN101" s="373"/>
      <c r="DO101" s="373"/>
      <c r="DP101" s="373"/>
      <c r="DQ101" s="373"/>
      <c r="DR101" s="373"/>
      <c r="DS101" s="373"/>
      <c r="DT101" s="373"/>
      <c r="DU101" s="373"/>
      <c r="DV101" s="373"/>
      <c r="DW101" s="373"/>
      <c r="DX101" s="373"/>
      <c r="DY101" s="373"/>
      <c r="DZ101" s="373"/>
      <c r="EA101" s="373"/>
      <c r="EB101" s="373"/>
      <c r="EC101" s="373"/>
      <c r="ED101" s="373"/>
      <c r="EE101" s="373"/>
      <c r="EF101" s="373"/>
      <c r="EG101" s="373"/>
      <c r="EH101" s="373"/>
      <c r="EI101" s="373"/>
      <c r="EJ101" s="373"/>
      <c r="EK101" s="373"/>
      <c r="EM101" s="373"/>
      <c r="EN101" s="373"/>
      <c r="EO101" s="373"/>
      <c r="EP101" s="373"/>
      <c r="EQ101" s="362"/>
      <c r="ER101" s="373"/>
      <c r="ES101" s="361"/>
      <c r="ET101" s="361"/>
      <c r="EU101" s="361"/>
      <c r="EW101" s="375"/>
      <c r="EX101" s="375"/>
      <c r="EY101" s="375"/>
      <c r="EZ101" s="375"/>
      <c r="FA101" s="375"/>
      <c r="FB101" s="375"/>
      <c r="FC101" s="375"/>
      <c r="FD101" s="375"/>
      <c r="FE101" s="375"/>
      <c r="FF101" s="375"/>
      <c r="FG101" s="375"/>
      <c r="FH101" s="375"/>
      <c r="FI101" s="375"/>
      <c r="FJ101" s="375"/>
      <c r="FK101" s="375"/>
      <c r="FL101" s="375"/>
      <c r="FM101" s="375"/>
      <c r="FN101" s="375"/>
      <c r="FO101" s="375"/>
      <c r="FP101" s="375"/>
      <c r="FQ101" s="375"/>
      <c r="FR101" s="375"/>
      <c r="FS101" s="375"/>
      <c r="FT101" s="375"/>
      <c r="FU101" s="375"/>
      <c r="FV101" s="375"/>
      <c r="FW101" s="375"/>
      <c r="FX101" s="375"/>
      <c r="FY101" s="375"/>
      <c r="FZ101" s="375"/>
      <c r="GA101" s="375"/>
      <c r="GB101" s="375"/>
      <c r="GC101" s="375"/>
      <c r="GD101" s="375"/>
      <c r="GE101" s="375"/>
      <c r="GF101" s="375"/>
      <c r="GG101" s="375"/>
      <c r="GH101" s="375"/>
      <c r="GI101" s="375"/>
      <c r="GJ101" s="375"/>
      <c r="GK101" s="375"/>
      <c r="GL101" s="375"/>
    </row>
    <row r="102" spans="1:194">
      <c r="AT102" s="361"/>
      <c r="AU102" s="361"/>
      <c r="BP102" s="361"/>
      <c r="BQ102" s="361"/>
      <c r="CE102" s="361"/>
      <c r="CF102" s="361"/>
      <c r="CG102" s="361"/>
      <c r="CH102" s="361"/>
      <c r="CI102" s="361"/>
      <c r="CJ102" s="361"/>
      <c r="CK102" s="361"/>
      <c r="CL102" s="361"/>
      <c r="CM102" s="361"/>
      <c r="CN102" s="361"/>
      <c r="CO102" s="361"/>
      <c r="CP102" s="373"/>
      <c r="CQ102" s="373"/>
      <c r="CR102" s="373"/>
      <c r="CS102" s="373"/>
      <c r="CT102" s="373"/>
      <c r="CU102" s="373"/>
      <c r="CV102" s="373"/>
      <c r="CW102" s="373"/>
      <c r="CX102" s="373"/>
      <c r="CY102" s="373"/>
      <c r="CZ102" s="373"/>
      <c r="DA102" s="373"/>
      <c r="DB102" s="373"/>
      <c r="DC102" s="373"/>
      <c r="DD102" s="362"/>
      <c r="DE102" s="373"/>
      <c r="DF102" s="373"/>
      <c r="ES102" s="361"/>
      <c r="ET102" s="361"/>
      <c r="EU102" s="361"/>
      <c r="EV102" s="361"/>
      <c r="EW102" s="375">
        <f>SUM(EW92:EW96)</f>
        <v>13.104607999999999</v>
      </c>
      <c r="EX102" s="375">
        <f>SUM(EX92:EX96)</f>
        <v>-2.041434769108907</v>
      </c>
      <c r="EY102" s="375">
        <f t="shared" ref="EY102:GL102" si="427">SUM(EY92:EY96)</f>
        <v>-0.71032523089108679</v>
      </c>
      <c r="EZ102" s="375">
        <f t="shared" si="427"/>
        <v>-3.1359680000000054</v>
      </c>
      <c r="FA102" s="375">
        <f t="shared" si="427"/>
        <v>-1.9469999999999956</v>
      </c>
      <c r="FB102" s="375">
        <f t="shared" si="427"/>
        <v>-5.9759920000000086</v>
      </c>
      <c r="FC102" s="375">
        <f t="shared" si="427"/>
        <v>-5.5762079999999905</v>
      </c>
      <c r="FD102" s="375">
        <f t="shared" si="427"/>
        <v>0.55035199999999662</v>
      </c>
      <c r="FE102" s="375">
        <f t="shared" si="427"/>
        <v>0.11422399999999655</v>
      </c>
      <c r="FF102" s="375">
        <f t="shared" si="427"/>
        <v>8.8653399999999998</v>
      </c>
      <c r="FG102" s="375">
        <f t="shared" si="427"/>
        <v>-1.980748000000002</v>
      </c>
      <c r="FH102" s="375">
        <f t="shared" si="427"/>
        <v>-2.8971359999999962</v>
      </c>
      <c r="FI102" s="375">
        <f t="shared" si="427"/>
        <v>-1.3239599999999996</v>
      </c>
      <c r="FJ102" s="375">
        <f t="shared" si="427"/>
        <v>1.6043279999999989</v>
      </c>
      <c r="FK102" s="375">
        <f t="shared" si="427"/>
        <v>-0.48804799999999915</v>
      </c>
      <c r="FL102" s="375">
        <f t="shared" si="427"/>
        <v>0.74245600000000067</v>
      </c>
      <c r="FM102" s="375">
        <f t="shared" si="427"/>
        <v>1.1630080000000049</v>
      </c>
      <c r="FN102" s="375">
        <f t="shared" si="427"/>
        <v>2.0819919999999925</v>
      </c>
      <c r="FO102" s="375">
        <f t="shared" si="427"/>
        <v>-0.59707999999999828</v>
      </c>
      <c r="FP102" s="375">
        <f t="shared" si="427"/>
        <v>0.17652800000000468</v>
      </c>
      <c r="FQ102" s="375">
        <f t="shared" si="427"/>
        <v>-1.1214720000000078</v>
      </c>
      <c r="FR102" s="375">
        <f t="shared" si="427"/>
        <v>2.7206080000000057</v>
      </c>
      <c r="FS102" s="375">
        <f t="shared" si="427"/>
        <v>-122.91803200000001</v>
      </c>
      <c r="FT102" s="375">
        <f t="shared" si="427"/>
        <v>123.38011999999999</v>
      </c>
      <c r="FU102" s="375">
        <f t="shared" si="427"/>
        <v>-123.38011999999999</v>
      </c>
      <c r="FV102" s="375">
        <f t="shared" si="427"/>
        <v>0</v>
      </c>
      <c r="FW102" s="375">
        <f t="shared" si="427"/>
        <v>131.41299599999999</v>
      </c>
      <c r="FX102" s="375">
        <f t="shared" si="427"/>
        <v>-2.7063189999999899</v>
      </c>
      <c r="FY102" s="375">
        <f t="shared" si="427"/>
        <v>0.49707899999999938</v>
      </c>
      <c r="FZ102" s="375">
        <f t="shared" si="427"/>
        <v>-129.203756</v>
      </c>
      <c r="GA102" s="375">
        <f t="shared" si="427"/>
        <v>124.659751</v>
      </c>
      <c r="GB102" s="375">
        <f t="shared" si="427"/>
        <v>-1.6016989999999929</v>
      </c>
      <c r="GC102" s="375">
        <f t="shared" si="427"/>
        <v>-1.6569300000000027</v>
      </c>
      <c r="GD102" s="375">
        <f t="shared" si="427"/>
        <v>-1.7874760000000052</v>
      </c>
      <c r="GE102" s="375">
        <f t="shared" si="427"/>
        <v>0.8585910000000041</v>
      </c>
      <c r="GF102" s="375">
        <f t="shared" si="427"/>
        <v>-1.5464680000000008</v>
      </c>
      <c r="GG102" s="375">
        <f t="shared" si="427"/>
        <v>6.1858719999999963</v>
      </c>
      <c r="GH102" s="375">
        <f t="shared" si="427"/>
        <v>-2.4402059999999963</v>
      </c>
      <c r="GI102" s="375">
        <f t="shared" si="427"/>
        <v>0.49707899999999938</v>
      </c>
      <c r="GJ102" s="375">
        <f t="shared" si="427"/>
        <v>-2.1188619999999965</v>
      </c>
      <c r="GK102" s="375">
        <f t="shared" si="427"/>
        <v>-3.6352040000000017</v>
      </c>
      <c r="GL102" s="375">
        <f t="shared" si="427"/>
        <v>2.7464869999999983</v>
      </c>
    </row>
    <row r="103" spans="1:194">
      <c r="A103" s="361" t="s">
        <v>600</v>
      </c>
      <c r="C103" s="361">
        <v>22.2</v>
      </c>
      <c r="D103" s="361" t="s">
        <v>36</v>
      </c>
      <c r="E103" s="361">
        <v>22.77</v>
      </c>
      <c r="F103" s="361">
        <v>23.4</v>
      </c>
      <c r="G103" s="361">
        <v>22.62</v>
      </c>
      <c r="H103" s="361">
        <v>23.26</v>
      </c>
      <c r="I103" s="361">
        <v>20.61</v>
      </c>
      <c r="J103" s="361">
        <v>19.670000000000002</v>
      </c>
      <c r="K103" s="361">
        <v>11.77</v>
      </c>
      <c r="L103" s="361">
        <v>12.09</v>
      </c>
      <c r="M103" s="361">
        <v>13.38</v>
      </c>
      <c r="N103" s="361">
        <v>15.11</v>
      </c>
      <c r="O103" s="361">
        <v>25.9</v>
      </c>
      <c r="P103" s="361">
        <v>14.35</v>
      </c>
      <c r="Q103" s="361">
        <v>11.82</v>
      </c>
      <c r="R103" s="361">
        <v>14.45</v>
      </c>
      <c r="S103" s="361">
        <v>16.149999999999999</v>
      </c>
      <c r="T103" s="361">
        <v>14.85</v>
      </c>
      <c r="U103" s="361">
        <v>14.28</v>
      </c>
      <c r="V103" s="372">
        <v>15.93</v>
      </c>
      <c r="W103" s="361">
        <v>12.85</v>
      </c>
      <c r="X103" s="361">
        <v>15.38</v>
      </c>
      <c r="Y103" s="361">
        <v>14.52</v>
      </c>
      <c r="Z103" s="361">
        <v>14.16</v>
      </c>
      <c r="AA103" s="372"/>
      <c r="AB103" s="361">
        <v>15.02</v>
      </c>
      <c r="AC103" s="372"/>
      <c r="AD103" s="372"/>
      <c r="AE103" s="361">
        <v>30.75</v>
      </c>
      <c r="AF103" s="361">
        <v>26.47</v>
      </c>
      <c r="AG103" s="361">
        <v>25.13</v>
      </c>
      <c r="AH103" s="372"/>
      <c r="AI103" s="361">
        <v>14.25</v>
      </c>
      <c r="AJ103" s="361">
        <v>13.54</v>
      </c>
      <c r="AK103" s="378">
        <v>12.81</v>
      </c>
      <c r="AL103" s="374">
        <v>10.53</v>
      </c>
      <c r="AM103" s="379">
        <v>12.13</v>
      </c>
      <c r="AN103" s="379">
        <v>24.7</v>
      </c>
      <c r="AO103" s="379">
        <v>27.44</v>
      </c>
      <c r="AP103" s="379">
        <v>25.59</v>
      </c>
      <c r="AQ103" s="379">
        <v>21.22</v>
      </c>
      <c r="AR103" s="379">
        <v>21.64</v>
      </c>
      <c r="AS103" s="379">
        <v>20.66</v>
      </c>
      <c r="AT103" s="244">
        <v>16.68</v>
      </c>
      <c r="AU103" s="380"/>
      <c r="AW103" s="373">
        <f t="shared" ref="AW103:AW113" si="428">0.5192*C103+12.75</f>
        <v>24.276240000000001</v>
      </c>
      <c r="AX103" s="361" t="s">
        <v>36</v>
      </c>
      <c r="AY103" s="373">
        <f t="shared" ref="AY103:BN112" si="429">0.5192*E103+12.75</f>
        <v>24.572184</v>
      </c>
      <c r="AZ103" s="373">
        <f t="shared" si="429"/>
        <v>24.899279999999997</v>
      </c>
      <c r="BA103" s="373">
        <f t="shared" si="429"/>
        <v>24.494304</v>
      </c>
      <c r="BB103" s="373">
        <f t="shared" si="429"/>
        <v>24.826592000000002</v>
      </c>
      <c r="BC103" s="373">
        <f t="shared" si="429"/>
        <v>23.450711999999999</v>
      </c>
      <c r="BD103" s="373">
        <f t="shared" si="429"/>
        <v>22.962664</v>
      </c>
      <c r="BE103" s="373">
        <f t="shared" si="429"/>
        <v>18.860983999999998</v>
      </c>
      <c r="BF103" s="373">
        <f t="shared" si="429"/>
        <v>19.027128000000001</v>
      </c>
      <c r="BG103" s="373">
        <f t="shared" si="429"/>
        <v>19.696896000000002</v>
      </c>
      <c r="BH103" s="373">
        <f t="shared" si="429"/>
        <v>20.595112</v>
      </c>
      <c r="BI103" s="373">
        <f t="shared" si="429"/>
        <v>26.197279999999999</v>
      </c>
      <c r="BJ103" s="373">
        <f t="shared" si="429"/>
        <v>20.200520000000001</v>
      </c>
      <c r="BK103" s="373">
        <f t="shared" si="429"/>
        <v>18.886944</v>
      </c>
      <c r="BL103" s="373">
        <f t="shared" si="429"/>
        <v>20.25244</v>
      </c>
      <c r="BM103" s="373">
        <f t="shared" si="429"/>
        <v>21.135079999999999</v>
      </c>
      <c r="BN103" s="373">
        <f t="shared" si="429"/>
        <v>20.46012</v>
      </c>
      <c r="BO103" s="373">
        <f t="shared" ref="BO103:BT112" si="430">0.5192*U103+12.75</f>
        <v>20.164175999999998</v>
      </c>
      <c r="BP103" s="373">
        <f t="shared" si="430"/>
        <v>21.020856000000002</v>
      </c>
      <c r="BQ103" s="373">
        <f t="shared" si="430"/>
        <v>19.421720000000001</v>
      </c>
      <c r="BR103" s="373">
        <f t="shared" si="430"/>
        <v>20.735295999999998</v>
      </c>
      <c r="BS103" s="373">
        <f t="shared" si="430"/>
        <v>20.288784</v>
      </c>
      <c r="BT103" s="373">
        <f t="shared" si="430"/>
        <v>20.101872</v>
      </c>
      <c r="BU103" s="373"/>
      <c r="BV103" s="373">
        <f t="shared" ref="BV103:BV112" si="431">0.5192*AB103+12.75</f>
        <v>20.548383999999999</v>
      </c>
      <c r="BW103" s="373"/>
      <c r="BX103" s="373"/>
      <c r="BY103" s="373">
        <f t="shared" ref="BY103:CA112" si="432">0.5021*AE103+12.75</f>
        <v>28.189574999999998</v>
      </c>
      <c r="BZ103" s="373">
        <f t="shared" si="432"/>
        <v>26.040586999999999</v>
      </c>
      <c r="CA103" s="373">
        <f t="shared" si="432"/>
        <v>25.367773</v>
      </c>
      <c r="CB103" s="373"/>
      <c r="CC103" s="373">
        <f t="shared" ref="CC103:CN112" si="433">0.5021*AI103+12.75</f>
        <v>19.904924999999999</v>
      </c>
      <c r="CD103" s="373">
        <f t="shared" si="433"/>
        <v>19.548434</v>
      </c>
      <c r="CE103" s="373">
        <f t="shared" si="433"/>
        <v>19.181901</v>
      </c>
      <c r="CF103" s="373">
        <f t="shared" si="433"/>
        <v>18.037112999999998</v>
      </c>
      <c r="CG103" s="373">
        <f t="shared" si="433"/>
        <v>18.840472999999999</v>
      </c>
      <c r="CH103" s="373">
        <f t="shared" si="433"/>
        <v>25.151869999999999</v>
      </c>
      <c r="CI103" s="373">
        <f t="shared" si="433"/>
        <v>26.527624000000003</v>
      </c>
      <c r="CJ103" s="373">
        <f t="shared" si="433"/>
        <v>25.598739000000002</v>
      </c>
      <c r="CK103" s="373">
        <f t="shared" si="433"/>
        <v>23.404561999999999</v>
      </c>
      <c r="CL103" s="373">
        <f t="shared" si="433"/>
        <v>23.615444</v>
      </c>
      <c r="CM103" s="373">
        <f t="shared" si="433"/>
        <v>23.123386</v>
      </c>
      <c r="CN103" s="373">
        <f t="shared" si="433"/>
        <v>21.125028</v>
      </c>
      <c r="CO103" s="373"/>
      <c r="CP103" s="373">
        <v>31.762795761569009</v>
      </c>
      <c r="CQ103" s="373">
        <f>CP103*0.8</f>
        <v>25.410236609255207</v>
      </c>
      <c r="CR103" s="373">
        <f>BD103/CQ103</f>
        <v>0.9036776930930378</v>
      </c>
      <c r="CS103" s="373"/>
      <c r="CT103" s="373"/>
      <c r="CU103" s="373"/>
      <c r="CV103" s="373">
        <f>AY103/CP103</f>
        <v>0.77361527569719801</v>
      </c>
      <c r="CW103" s="373">
        <f>AZ103/CP103</f>
        <v>0.7839133616231152</v>
      </c>
      <c r="CX103" s="373">
        <f>BA103/CP103</f>
        <v>0.77116335047674145</v>
      </c>
      <c r="CY103" s="373">
        <f>BB103/CP103</f>
        <v>0.78162489808402258</v>
      </c>
      <c r="CZ103" s="373">
        <f>BC103/CP103</f>
        <v>0.73830755252262426</v>
      </c>
      <c r="DA103" s="373">
        <f>BD103/CP103</f>
        <v>0.72294215447443022</v>
      </c>
      <c r="DB103" s="373">
        <f>BE103/CP103</f>
        <v>0.59380742619705429</v>
      </c>
      <c r="DC103" s="373">
        <f>BF103/CP103</f>
        <v>0.59903820000069496</v>
      </c>
      <c r="DD103" s="362">
        <f>BG103/CP103</f>
        <v>0.62012475689662094</v>
      </c>
      <c r="DE103" s="373">
        <f>BH103/CP103</f>
        <v>0.64840362777255256</v>
      </c>
      <c r="DF103" s="373">
        <f>BI103/CP103</f>
        <v>0.82477878196405696</v>
      </c>
      <c r="DG103" s="373">
        <f>BJ103/CP103</f>
        <v>0.63598053998890625</v>
      </c>
      <c r="DH103" s="373">
        <f>BK103/CP103</f>
        <v>0.59462473460387322</v>
      </c>
      <c r="DI103" s="373">
        <f>BL103/CP103</f>
        <v>0.63761515680254388</v>
      </c>
      <c r="DJ103" s="373">
        <f>BM103/CP103</f>
        <v>0.66540364263438423</v>
      </c>
      <c r="DK103" s="373">
        <f>BN103/CP103</f>
        <v>0.64415362405709453</v>
      </c>
      <c r="DL103" s="373">
        <f>BO103/CP103</f>
        <v>0.63483630821935977</v>
      </c>
      <c r="DM103" s="373">
        <f>BP103/CP103</f>
        <v>0.66180748564438141</v>
      </c>
      <c r="DN103" s="373">
        <f>BQ103/CP103</f>
        <v>0.61146128778434117</v>
      </c>
      <c r="DO103" s="373">
        <f>BR103/CP103</f>
        <v>0.6528170931693742</v>
      </c>
      <c r="DP103" s="373">
        <f>BS103/CP103</f>
        <v>0.63875938857209025</v>
      </c>
      <c r="DQ103" s="373">
        <f>BT103/CP103</f>
        <v>0.6328747680429947</v>
      </c>
      <c r="DR103" s="373"/>
      <c r="DS103" s="373">
        <f>BV103/CP103</f>
        <v>0.64693247264027853</v>
      </c>
      <c r="DT103" s="373"/>
      <c r="DU103" s="373"/>
      <c r="DV103" s="373">
        <f>BY103/CP103</f>
        <v>0.88750295193182005</v>
      </c>
      <c r="DW103" s="373">
        <f>BZ103/CP103</f>
        <v>0.81984555753456301</v>
      </c>
      <c r="DX103" s="373">
        <f>CA103/CP103</f>
        <v>0.798663102279347</v>
      </c>
      <c r="DY103" s="373"/>
      <c r="DZ103" s="373">
        <f>CC103/CP103</f>
        <v>0.62667421184893646</v>
      </c>
      <c r="EA103" s="373">
        <f>CD103/CP103</f>
        <v>0.61545067212415794</v>
      </c>
      <c r="EB103" s="373">
        <f>CE103/CP103</f>
        <v>0.60391097635079394</v>
      </c>
      <c r="EC103" s="373">
        <f>CF103/CP103</f>
        <v>0.56786918681206811</v>
      </c>
      <c r="ED103" s="373">
        <f>CG103/CP103</f>
        <v>0.59316167069889325</v>
      </c>
      <c r="EE103" s="373">
        <f>CH103/CP103</f>
        <v>0.79186574723476277</v>
      </c>
      <c r="EF103" s="373">
        <f>CI103/CP103</f>
        <v>0.83517912589095078</v>
      </c>
      <c r="EG103" s="373">
        <f>CJ103/CP103</f>
        <v>0.80593469139680929</v>
      </c>
      <c r="EH103" s="373">
        <f>CK103/CP103</f>
        <v>0.73685459478091819</v>
      </c>
      <c r="EI103" s="373">
        <f>CL103/CP103</f>
        <v>0.74349387180120985</v>
      </c>
      <c r="EJ103" s="373">
        <f>CM103/CP103</f>
        <v>0.7280022254205295</v>
      </c>
      <c r="EK103" s="373">
        <f>CN103/CP103</f>
        <v>0.66508717175205212</v>
      </c>
      <c r="EM103" s="361">
        <v>24.7</v>
      </c>
      <c r="EN103" s="361">
        <v>27.44</v>
      </c>
      <c r="EO103" s="361">
        <v>25.59</v>
      </c>
      <c r="EP103" s="361">
        <v>21.22</v>
      </c>
      <c r="EQ103" s="361">
        <v>21.64</v>
      </c>
      <c r="ER103" s="361">
        <v>20.66</v>
      </c>
      <c r="ES103" s="244">
        <v>16.68</v>
      </c>
      <c r="EW103" s="375">
        <f t="shared" ref="EW103:GL103" si="434">SUM(EW92:EW99)</f>
        <v>4.8649039999999992</v>
      </c>
      <c r="EX103" s="375">
        <f t="shared" si="434"/>
        <v>-5.1670187691089069</v>
      </c>
      <c r="EY103" s="375">
        <f>SUM(EY92:EY99)</f>
        <v>3.2875147691089168</v>
      </c>
      <c r="EZ103" s="375">
        <f t="shared" si="434"/>
        <v>-3.8940000000000019</v>
      </c>
      <c r="FA103" s="375">
        <f t="shared" si="434"/>
        <v>-3.8265039999999999</v>
      </c>
      <c r="FB103" s="375">
        <f t="shared" si="434"/>
        <v>-3.6655520000000088</v>
      </c>
      <c r="FC103" s="375">
        <f t="shared" si="434"/>
        <v>-6.3290479999999931</v>
      </c>
      <c r="FD103" s="375">
        <f t="shared" si="434"/>
        <v>1.8898879999999991</v>
      </c>
      <c r="FE103" s="375">
        <f t="shared" si="434"/>
        <v>1.074743999999999</v>
      </c>
      <c r="FF103" s="375">
        <f t="shared" si="434"/>
        <v>13.600444000000003</v>
      </c>
      <c r="FG103" s="375">
        <f t="shared" si="434"/>
        <v>-4.3638760000000119</v>
      </c>
      <c r="FH103" s="375">
        <f t="shared" si="434"/>
        <v>-3.862847999999989</v>
      </c>
      <c r="FI103" s="375">
        <f t="shared" si="434"/>
        <v>-1.5420240000000014</v>
      </c>
      <c r="FJ103" s="375">
        <f t="shared" si="434"/>
        <v>3.177503999999999</v>
      </c>
      <c r="FK103" s="375">
        <f t="shared" si="434"/>
        <v>2.4194719999999954</v>
      </c>
      <c r="FL103" s="375">
        <f t="shared" si="434"/>
        <v>2.5129280000000023</v>
      </c>
      <c r="FM103" s="375">
        <f t="shared" si="434"/>
        <v>4.138024000000005</v>
      </c>
      <c r="FN103" s="375">
        <f t="shared" si="434"/>
        <v>2.1391039999999926</v>
      </c>
      <c r="FO103" s="375">
        <f t="shared" si="434"/>
        <v>-0.94494399999999956</v>
      </c>
      <c r="FP103" s="375">
        <f t="shared" si="434"/>
        <v>5.1920000000006183E-2</v>
      </c>
      <c r="FQ103" s="375">
        <f t="shared" si="434"/>
        <v>-1.6199040000000089</v>
      </c>
      <c r="FR103" s="375">
        <f t="shared" si="434"/>
        <v>2.8036800000000142</v>
      </c>
      <c r="FS103" s="375">
        <f t="shared" si="434"/>
        <v>-211.64984799999999</v>
      </c>
      <c r="FT103" s="375">
        <f t="shared" si="434"/>
        <v>211.75888</v>
      </c>
      <c r="FU103" s="375">
        <f t="shared" si="434"/>
        <v>-211.75888</v>
      </c>
      <c r="FV103" s="375">
        <f t="shared" si="434"/>
        <v>0</v>
      </c>
      <c r="FW103" s="375">
        <f t="shared" si="434"/>
        <v>218.115646</v>
      </c>
      <c r="FX103" s="375">
        <f t="shared" si="434"/>
        <v>-2.786654999999989</v>
      </c>
      <c r="FY103" s="375">
        <f t="shared" si="434"/>
        <v>0.34644899999999623</v>
      </c>
      <c r="FZ103" s="375">
        <f t="shared" si="434"/>
        <v>-215.67544000000001</v>
      </c>
      <c r="GA103" s="375">
        <f t="shared" si="434"/>
        <v>210.76490200000001</v>
      </c>
      <c r="GB103" s="375">
        <f t="shared" si="434"/>
        <v>-2.5004579999999876</v>
      </c>
      <c r="GC103" s="375">
        <f t="shared" si="434"/>
        <v>-5.3975750000000033</v>
      </c>
      <c r="GD103" s="375">
        <f t="shared" si="434"/>
        <v>-2.3799540000000086</v>
      </c>
      <c r="GE103" s="375">
        <f t="shared" si="434"/>
        <v>-0.31632299999999347</v>
      </c>
      <c r="GF103" s="375">
        <f t="shared" si="434"/>
        <v>-2.3096600000000009</v>
      </c>
      <c r="GG103" s="375">
        <f t="shared" si="434"/>
        <v>2.7515079999999976</v>
      </c>
      <c r="GH103" s="375">
        <f t="shared" si="434"/>
        <v>-6.1155779999999957</v>
      </c>
      <c r="GI103" s="375">
        <f t="shared" si="434"/>
        <v>-1.4209429999999976</v>
      </c>
      <c r="GJ103" s="375">
        <f t="shared" si="434"/>
        <v>-4.9607479999999988</v>
      </c>
      <c r="GK103" s="375">
        <f t="shared" si="434"/>
        <v>-4.2025770000000087</v>
      </c>
      <c r="GL103" s="375">
        <f t="shared" si="434"/>
        <v>2.6109200000000037</v>
      </c>
    </row>
    <row r="104" spans="1:194">
      <c r="A104" s="361" t="s">
        <v>580</v>
      </c>
      <c r="B104" s="361">
        <v>22.2</v>
      </c>
      <c r="C104" s="361">
        <v>23.56</v>
      </c>
      <c r="D104" s="361" t="s">
        <v>364</v>
      </c>
      <c r="E104" s="361">
        <v>22.24</v>
      </c>
      <c r="F104" s="361">
        <v>21.62</v>
      </c>
      <c r="G104" s="361">
        <v>20.36</v>
      </c>
      <c r="H104" s="361">
        <v>21.27</v>
      </c>
      <c r="I104" s="361">
        <v>19.97</v>
      </c>
      <c r="J104" s="361">
        <v>19.54</v>
      </c>
      <c r="K104" s="361">
        <v>18.350000000000001</v>
      </c>
      <c r="L104" s="361">
        <v>19.079999999999998</v>
      </c>
      <c r="M104" s="361">
        <v>19.41</v>
      </c>
      <c r="N104" s="361">
        <v>22.54</v>
      </c>
      <c r="O104" s="361">
        <v>22.46</v>
      </c>
      <c r="P104" s="361">
        <v>19.690000000000001</v>
      </c>
      <c r="Q104" s="361">
        <v>19.8</v>
      </c>
      <c r="R104" s="361">
        <v>24.33</v>
      </c>
      <c r="S104" s="361">
        <v>24.87</v>
      </c>
      <c r="T104" s="361">
        <v>23.25</v>
      </c>
      <c r="U104" s="361">
        <v>22.63</v>
      </c>
      <c r="V104" s="372">
        <v>23</v>
      </c>
      <c r="W104" s="361">
        <v>21.41</v>
      </c>
      <c r="X104" s="361">
        <v>21.22</v>
      </c>
      <c r="Y104" s="361">
        <v>20.87</v>
      </c>
      <c r="Z104" s="361">
        <v>22.62</v>
      </c>
      <c r="AA104" s="372"/>
      <c r="AB104" s="361">
        <v>20.2</v>
      </c>
      <c r="AC104" s="372"/>
      <c r="AD104" s="372"/>
      <c r="AE104" s="361">
        <v>28.84</v>
      </c>
      <c r="AF104" s="361">
        <v>25.47</v>
      </c>
      <c r="AG104" s="361">
        <v>25.65</v>
      </c>
      <c r="AH104" s="372"/>
      <c r="AI104" s="361">
        <v>23.36</v>
      </c>
      <c r="AJ104" s="361">
        <v>22.81</v>
      </c>
      <c r="AK104" s="378">
        <v>20.46</v>
      </c>
      <c r="AL104" s="374">
        <v>20.68</v>
      </c>
      <c r="AM104" s="379">
        <v>20.04</v>
      </c>
      <c r="AN104" s="379">
        <v>28.68</v>
      </c>
      <c r="AO104" s="379">
        <v>28.12</v>
      </c>
      <c r="AP104" s="379">
        <v>26.81</v>
      </c>
      <c r="AQ104" s="379">
        <v>25.54</v>
      </c>
      <c r="AR104" s="379">
        <v>24.19</v>
      </c>
      <c r="AS104" s="379">
        <v>23.1</v>
      </c>
      <c r="AT104" s="244">
        <v>21.51</v>
      </c>
      <c r="AU104" s="380"/>
      <c r="AW104" s="373">
        <f t="shared" si="428"/>
        <v>24.982351999999999</v>
      </c>
      <c r="AX104" s="361" t="s">
        <v>364</v>
      </c>
      <c r="AY104" s="373">
        <f t="shared" si="429"/>
        <v>24.297007999999998</v>
      </c>
      <c r="AZ104" s="373">
        <f t="shared" si="429"/>
        <v>23.975104000000002</v>
      </c>
      <c r="BA104" s="373">
        <f t="shared" si="429"/>
        <v>23.320912</v>
      </c>
      <c r="BB104" s="373">
        <f t="shared" si="429"/>
        <v>23.793384</v>
      </c>
      <c r="BC104" s="373">
        <f t="shared" si="429"/>
        <v>23.118423999999997</v>
      </c>
      <c r="BD104" s="373">
        <f t="shared" si="429"/>
        <v>22.895167999999998</v>
      </c>
      <c r="BE104" s="373">
        <f t="shared" si="429"/>
        <v>22.277320000000003</v>
      </c>
      <c r="BF104" s="373">
        <f t="shared" si="429"/>
        <v>22.656336</v>
      </c>
      <c r="BG104" s="373">
        <f t="shared" si="429"/>
        <v>22.827672</v>
      </c>
      <c r="BH104" s="373">
        <f t="shared" si="429"/>
        <v>24.452767999999999</v>
      </c>
      <c r="BI104" s="373">
        <f t="shared" si="429"/>
        <v>24.411231999999998</v>
      </c>
      <c r="BJ104" s="373">
        <f t="shared" si="429"/>
        <v>22.973047999999999</v>
      </c>
      <c r="BK104" s="373">
        <f t="shared" si="429"/>
        <v>23.030160000000002</v>
      </c>
      <c r="BL104" s="373">
        <f t="shared" si="429"/>
        <v>25.382135999999999</v>
      </c>
      <c r="BM104" s="373">
        <f t="shared" si="429"/>
        <v>25.662503999999998</v>
      </c>
      <c r="BN104" s="373">
        <f t="shared" si="429"/>
        <v>24.821400000000001</v>
      </c>
      <c r="BO104" s="373">
        <f t="shared" si="430"/>
        <v>24.499496000000001</v>
      </c>
      <c r="BP104" s="373">
        <f t="shared" si="430"/>
        <v>24.691600000000001</v>
      </c>
      <c r="BQ104" s="373">
        <f t="shared" si="430"/>
        <v>23.866072000000003</v>
      </c>
      <c r="BR104" s="373">
        <f t="shared" si="430"/>
        <v>23.767423999999998</v>
      </c>
      <c r="BS104" s="373">
        <f t="shared" si="430"/>
        <v>23.585704</v>
      </c>
      <c r="BT104" s="373">
        <f t="shared" si="430"/>
        <v>24.494304</v>
      </c>
      <c r="BU104" s="373"/>
      <c r="BV104" s="373">
        <f t="shared" si="431"/>
        <v>23.237839999999998</v>
      </c>
      <c r="BW104" s="373"/>
      <c r="BX104" s="373"/>
      <c r="BY104" s="373">
        <f t="shared" si="432"/>
        <v>27.230564000000001</v>
      </c>
      <c r="BZ104" s="373">
        <f t="shared" si="432"/>
        <v>25.538487</v>
      </c>
      <c r="CA104" s="373">
        <f t="shared" si="432"/>
        <v>25.628864999999998</v>
      </c>
      <c r="CB104" s="373"/>
      <c r="CC104" s="373">
        <f t="shared" si="433"/>
        <v>24.479056</v>
      </c>
      <c r="CD104" s="373">
        <f t="shared" si="433"/>
        <v>24.202900999999997</v>
      </c>
      <c r="CE104" s="373">
        <f t="shared" si="433"/>
        <v>23.022966</v>
      </c>
      <c r="CF104" s="373">
        <f t="shared" si="433"/>
        <v>23.133428000000002</v>
      </c>
      <c r="CG104" s="373">
        <f t="shared" si="433"/>
        <v>22.812083999999999</v>
      </c>
      <c r="CH104" s="373">
        <f t="shared" si="433"/>
        <v>27.150227999999998</v>
      </c>
      <c r="CI104" s="373">
        <f t="shared" si="433"/>
        <v>26.869052</v>
      </c>
      <c r="CJ104" s="373">
        <f t="shared" si="433"/>
        <v>26.211300999999999</v>
      </c>
      <c r="CK104" s="373">
        <f t="shared" si="433"/>
        <v>25.573633999999998</v>
      </c>
      <c r="CL104" s="373">
        <f t="shared" si="433"/>
        <v>24.895799</v>
      </c>
      <c r="CM104" s="373">
        <f t="shared" si="433"/>
        <v>24.348510000000001</v>
      </c>
      <c r="CN104" s="373">
        <f t="shared" si="433"/>
        <v>23.550170999999999</v>
      </c>
      <c r="CO104" s="373"/>
      <c r="CP104" s="373">
        <v>26.892029893368669</v>
      </c>
      <c r="CQ104" s="373">
        <f t="shared" ref="CQ104:CQ112" si="435">CP104*0.8</f>
        <v>21.513623914694936</v>
      </c>
      <c r="CR104" s="373">
        <f t="shared" ref="CR104:CR112" si="436">BD104/CQ104</f>
        <v>1.0642171719085132</v>
      </c>
      <c r="CS104" s="373"/>
      <c r="CT104" s="373"/>
      <c r="CU104" s="373"/>
      <c r="CV104" s="373">
        <f t="shared" ref="CV104:CV112" si="437">AY104/CP104</f>
        <v>0.90350219363661421</v>
      </c>
      <c r="CW104" s="373">
        <f t="shared" ref="CW104:CW112" si="438">AZ104/CP104</f>
        <v>0.89153195556695575</v>
      </c>
      <c r="CX104" s="373">
        <f t="shared" ref="CX104:CX112" si="439">BA104/CP104</f>
        <v>0.86720534271571392</v>
      </c>
      <c r="CY104" s="373">
        <f t="shared" ref="CY104:CY112" si="440">BB104/CP104</f>
        <v>0.8847745631082774</v>
      </c>
      <c r="CZ104" s="373">
        <f t="shared" ref="CZ104:CZ112" si="441">BC104/CP104</f>
        <v>0.85967567683318658</v>
      </c>
      <c r="DA104" s="373">
        <f t="shared" ref="DA104:DA112" si="442">BD104/CP104</f>
        <v>0.85137373752681045</v>
      </c>
      <c r="DB104" s="373">
        <f t="shared" ref="DB104:DB112" si="443">BE104/CP104</f>
        <v>0.82839860316730451</v>
      </c>
      <c r="DC104" s="373">
        <f t="shared" ref="DC104:DC112" si="444">BF104/CP104</f>
        <v>0.84249259315254765</v>
      </c>
      <c r="DD104" s="362">
        <f t="shared" ref="DD104:DD112" si="445">BG104/CP104</f>
        <v>0.84886384889930144</v>
      </c>
      <c r="DE104" s="373">
        <f t="shared" ref="DE104:DE112" si="446">BH104/CP104</f>
        <v>0.90929424431548134</v>
      </c>
      <c r="DF104" s="373">
        <f t="shared" ref="DF104:DF112" si="447">BI104/CP104</f>
        <v>0.90774969746778345</v>
      </c>
      <c r="DG104" s="373">
        <f t="shared" ref="DG104:DG112" si="448">BJ104/CP104</f>
        <v>0.85426976286624401</v>
      </c>
      <c r="DH104" s="373">
        <f t="shared" ref="DH104:DH112" si="449">BK104/CP104</f>
        <v>0.85639351478182879</v>
      </c>
      <c r="DI104" s="373">
        <f t="shared" ref="DI104:DI112" si="450">BL104/CP104</f>
        <v>0.94385348003272163</v>
      </c>
      <c r="DJ104" s="373">
        <f t="shared" ref="DJ104:DJ112" si="451">BM104/CP104</f>
        <v>0.95427917125468242</v>
      </c>
      <c r="DK104" s="373">
        <f t="shared" ref="DK104:DK112" si="452">BN104/CP104</f>
        <v>0.92300209758880025</v>
      </c>
      <c r="DL104" s="373">
        <f t="shared" ref="DL104:DL112" si="453">BO104/CP104</f>
        <v>0.91103185951914156</v>
      </c>
      <c r="DM104" s="373">
        <f t="shared" ref="DM104:DM111" si="454">BP104/CP104</f>
        <v>0.91817538868974435</v>
      </c>
      <c r="DN104" s="373">
        <f t="shared" ref="DN104:DN112" si="455">BQ104/CP104</f>
        <v>0.88747752009174885</v>
      </c>
      <c r="DO104" s="373">
        <f t="shared" ref="DO104:DO112" si="456">BR104/CP104</f>
        <v>0.88380922132846618</v>
      </c>
      <c r="DP104" s="373">
        <f t="shared" ref="DP104:DP112" si="457">BS104/CP104</f>
        <v>0.87705182886978794</v>
      </c>
      <c r="DQ104" s="373">
        <f t="shared" ref="DQ104:DQ112" si="458">BT104/CP104</f>
        <v>0.91083879116317934</v>
      </c>
      <c r="DR104" s="373"/>
      <c r="DS104" s="373">
        <f t="shared" ref="DS104:DS112" si="459">BV104/CP104</f>
        <v>0.86411624902031803</v>
      </c>
      <c r="DT104" s="373"/>
      <c r="DU104" s="373"/>
      <c r="DV104" s="373">
        <f t="shared" ref="DV104:DV112" si="460">BY104/CP104</f>
        <v>1.0125886408714282</v>
      </c>
      <c r="DW104" s="373">
        <f t="shared" ref="DW104:DW112" si="461">BZ104/CP104</f>
        <v>0.94966750748323236</v>
      </c>
      <c r="DX104" s="373">
        <f t="shared" ref="DX104:DX112" si="462">CA104/CP104</f>
        <v>0.95302828018645935</v>
      </c>
      <c r="DY104" s="373"/>
      <c r="DZ104" s="373">
        <f t="shared" ref="DZ104:DZ112" si="463">CC104/CP104</f>
        <v>0.91027178301762612</v>
      </c>
      <c r="EA104" s="373">
        <f t="shared" ref="EA104:EA112" si="464">CD104/CP104</f>
        <v>0.90000275531332108</v>
      </c>
      <c r="EB104" s="373">
        <f t="shared" ref="EB104:EB112" si="465">CE104/CP104</f>
        <v>0.85612600057674548</v>
      </c>
      <c r="EC104" s="373">
        <f t="shared" ref="EC104:EC112" si="466">CF104/CP104</f>
        <v>0.86023361165846746</v>
      </c>
      <c r="ED104" s="373">
        <f t="shared" ref="ED104:ED112" si="467">CG104/CP104</f>
        <v>0.84828419760254881</v>
      </c>
      <c r="EE104" s="373">
        <f t="shared" ref="EE104:EE112" si="468">CH104/CP104</f>
        <v>1.0096012873574485</v>
      </c>
      <c r="EF104" s="373">
        <f t="shared" ref="EF104:EF112" si="469">CI104/CP104</f>
        <v>0.9991455500585199</v>
      </c>
      <c r="EG104" s="373">
        <f t="shared" ref="EG104:EG112" si="470">CJ104/CP104</f>
        <v>0.9746865931628117</v>
      </c>
      <c r="EH104" s="373">
        <f t="shared" ref="EH104:EH112" si="471">CK104/CP104</f>
        <v>0.95097447464559848</v>
      </c>
      <c r="EI104" s="373">
        <f t="shared" ref="EI104:EI112" si="472">CL104/CP104</f>
        <v>0.9257686793713954</v>
      </c>
      <c r="EJ104" s="373">
        <f t="shared" ref="EJ104:EJ112" si="473">CM104/CP104</f>
        <v>0.90541733355740928</v>
      </c>
      <c r="EK104" s="373">
        <f t="shared" ref="EK104:EK112" si="474">CN104/CP104</f>
        <v>0.87573050801223662</v>
      </c>
      <c r="EM104" s="361">
        <v>28.68</v>
      </c>
      <c r="EN104" s="361">
        <v>28.12</v>
      </c>
      <c r="EO104" s="361">
        <v>26.81</v>
      </c>
      <c r="EP104" s="361">
        <v>25.54</v>
      </c>
      <c r="EQ104" s="361">
        <v>24.19</v>
      </c>
      <c r="ER104" s="361">
        <v>23.1</v>
      </c>
      <c r="ES104" s="244">
        <v>21.51</v>
      </c>
      <c r="EW104" s="375">
        <f t="shared" ref="EW104:GL104" si="475">SUM(EW92:EW101)</f>
        <v>2.8815600000000003</v>
      </c>
      <c r="EX104" s="375">
        <f t="shared" si="475"/>
        <v>-7.1815147691089081</v>
      </c>
      <c r="EY104" s="375">
        <f t="shared" si="475"/>
        <v>6.2054187691089204</v>
      </c>
      <c r="EZ104" s="375">
        <f t="shared" si="475"/>
        <v>-5.2231520000000025</v>
      </c>
      <c r="FA104" s="375">
        <f t="shared" si="475"/>
        <v>-4.1536000000000008</v>
      </c>
      <c r="FB104" s="375">
        <f t="shared" si="475"/>
        <v>-2.8711760000000091</v>
      </c>
      <c r="FC104" s="375">
        <f t="shared" si="475"/>
        <v>-5.7527359999999916</v>
      </c>
      <c r="FD104" s="375">
        <f t="shared" si="475"/>
        <v>2.1027599999999964</v>
      </c>
      <c r="FE104" s="375">
        <f t="shared" si="475"/>
        <v>1.396647999999999</v>
      </c>
      <c r="FF104" s="375">
        <f t="shared" si="475"/>
        <v>16.591036000000006</v>
      </c>
      <c r="FG104" s="375">
        <f t="shared" si="475"/>
        <v>-6.5756680000000145</v>
      </c>
      <c r="FH104" s="375">
        <f t="shared" si="475"/>
        <v>-4.0237999999999872</v>
      </c>
      <c r="FI104" s="375">
        <f t="shared" si="475"/>
        <v>-1.2201200000000014</v>
      </c>
      <c r="FJ104" s="375">
        <f t="shared" si="475"/>
        <v>3.9874559999999981</v>
      </c>
      <c r="FK104" s="375">
        <f t="shared" si="475"/>
        <v>2.8140639999999948</v>
      </c>
      <c r="FL104" s="375">
        <f t="shared" si="475"/>
        <v>2.3519760000000005</v>
      </c>
      <c r="FM104" s="375">
        <f t="shared" si="475"/>
        <v>4.2626320000000071</v>
      </c>
      <c r="FN104" s="375">
        <f t="shared" si="475"/>
        <v>1.884695999999991</v>
      </c>
      <c r="FO104" s="375">
        <f t="shared" si="475"/>
        <v>-0.88783199999999951</v>
      </c>
      <c r="FP104" s="375">
        <f t="shared" si="475"/>
        <v>1.5576000000006474E-2</v>
      </c>
      <c r="FQ104" s="375">
        <f t="shared" si="475"/>
        <v>-1.7756640000000061</v>
      </c>
      <c r="FR104" s="375">
        <f t="shared" si="475"/>
        <v>2.8140640000000126</v>
      </c>
      <c r="FS104" s="375">
        <f t="shared" si="475"/>
        <v>-242.50954400000001</v>
      </c>
      <c r="FT104" s="375">
        <f t="shared" si="475"/>
        <v>242.71722400000002</v>
      </c>
      <c r="FU104" s="375">
        <f t="shared" si="475"/>
        <v>-242.71722400000002</v>
      </c>
      <c r="FV104" s="375">
        <f t="shared" si="475"/>
        <v>0</v>
      </c>
      <c r="FW104" s="375">
        <f t="shared" si="475"/>
        <v>248.213201</v>
      </c>
      <c r="FX104" s="375">
        <f t="shared" si="475"/>
        <v>-2.9824739999999892</v>
      </c>
      <c r="FY104" s="375">
        <f t="shared" si="475"/>
        <v>0.48201599999999445</v>
      </c>
      <c r="FZ104" s="375">
        <f t="shared" si="475"/>
        <v>-245.71274300000002</v>
      </c>
      <c r="GA104" s="375">
        <f t="shared" si="475"/>
        <v>240.57625999999999</v>
      </c>
      <c r="GB104" s="375">
        <f t="shared" si="475"/>
        <v>-2.2494079999999883</v>
      </c>
      <c r="GC104" s="375">
        <f t="shared" si="475"/>
        <v>-5.4477849999999997</v>
      </c>
      <c r="GD104" s="375">
        <f t="shared" si="475"/>
        <v>-2.7414660000000133</v>
      </c>
      <c r="GE104" s="375">
        <f t="shared" si="475"/>
        <v>-0.87365399999999127</v>
      </c>
      <c r="GF104" s="375">
        <f t="shared" si="475"/>
        <v>-2.5607100000000003</v>
      </c>
      <c r="GG104" s="375">
        <f t="shared" si="475"/>
        <v>2.0786939999999987</v>
      </c>
      <c r="GH104" s="375">
        <f t="shared" si="475"/>
        <v>-7.5666469999999961</v>
      </c>
      <c r="GI104" s="375">
        <f t="shared" si="475"/>
        <v>-1.9381059999999977</v>
      </c>
      <c r="GJ104" s="375">
        <f t="shared" si="475"/>
        <v>-7.9633059999999993</v>
      </c>
      <c r="GK104" s="375">
        <f t="shared" si="475"/>
        <v>-4.6092780000000069</v>
      </c>
      <c r="GL104" s="375">
        <f t="shared" si="475"/>
        <v>2.7163610000000027</v>
      </c>
    </row>
    <row r="105" spans="1:194">
      <c r="A105" s="361" t="s">
        <v>582</v>
      </c>
      <c r="B105" s="361">
        <v>24.92</v>
      </c>
      <c r="C105" s="361">
        <v>24.92</v>
      </c>
      <c r="D105" s="361" t="s">
        <v>37</v>
      </c>
      <c r="E105" s="361">
        <v>23.42</v>
      </c>
      <c r="F105" s="361">
        <v>21.41</v>
      </c>
      <c r="G105" s="361">
        <v>22.31</v>
      </c>
      <c r="H105" s="361">
        <v>22.42</v>
      </c>
      <c r="I105" s="361">
        <v>21.92</v>
      </c>
      <c r="J105" s="361">
        <v>22.29</v>
      </c>
      <c r="K105" s="361">
        <v>20.94</v>
      </c>
      <c r="L105" s="361">
        <v>21.71</v>
      </c>
      <c r="M105" s="361">
        <v>21.01</v>
      </c>
      <c r="N105" s="361">
        <v>24.37</v>
      </c>
      <c r="O105" s="361">
        <v>23.59</v>
      </c>
      <c r="P105" s="361">
        <v>21.84</v>
      </c>
      <c r="Q105" s="361">
        <v>22.38</v>
      </c>
      <c r="R105" s="361">
        <v>25.99</v>
      </c>
      <c r="S105" s="361">
        <v>26.15</v>
      </c>
      <c r="T105" s="361">
        <v>25.51</v>
      </c>
      <c r="U105" s="361">
        <v>24.94</v>
      </c>
      <c r="V105" s="372">
        <v>25.07</v>
      </c>
      <c r="W105" s="361">
        <v>24.94</v>
      </c>
      <c r="X105" s="361">
        <v>23.23</v>
      </c>
      <c r="Y105" s="361">
        <v>23.64</v>
      </c>
      <c r="Z105" s="361">
        <v>24.81</v>
      </c>
      <c r="AA105" s="372"/>
      <c r="AB105" s="361">
        <v>22.88</v>
      </c>
      <c r="AC105" s="372"/>
      <c r="AD105" s="372"/>
      <c r="AE105" s="361">
        <v>27.96</v>
      </c>
      <c r="AF105" s="361">
        <v>27.06</v>
      </c>
      <c r="AG105" s="361">
        <v>27.05</v>
      </c>
      <c r="AH105" s="372"/>
      <c r="AI105" s="361">
        <v>25.36</v>
      </c>
      <c r="AJ105" s="361">
        <v>25.79</v>
      </c>
      <c r="AK105" s="378">
        <v>24.4</v>
      </c>
      <c r="AL105" s="374">
        <v>23.64</v>
      </c>
      <c r="AM105" s="379">
        <v>23.2</v>
      </c>
      <c r="AN105" s="379">
        <v>29.96</v>
      </c>
      <c r="AO105" s="379">
        <v>27.85</v>
      </c>
      <c r="AP105" s="379">
        <v>27.61</v>
      </c>
      <c r="AQ105" s="379">
        <v>25.48</v>
      </c>
      <c r="AR105" s="379">
        <v>24.7</v>
      </c>
      <c r="AS105" s="379">
        <v>24.32</v>
      </c>
      <c r="AT105" s="244">
        <v>23.91</v>
      </c>
      <c r="AU105" s="380"/>
      <c r="AW105" s="373">
        <f t="shared" si="428"/>
        <v>25.688464000000003</v>
      </c>
      <c r="AX105" s="361" t="s">
        <v>37</v>
      </c>
      <c r="AY105" s="373">
        <f t="shared" si="429"/>
        <v>24.909663999999999</v>
      </c>
      <c r="AZ105" s="373">
        <f t="shared" si="429"/>
        <v>23.866072000000003</v>
      </c>
      <c r="BA105" s="373">
        <f t="shared" si="429"/>
        <v>24.333351999999998</v>
      </c>
      <c r="BB105" s="373">
        <f t="shared" si="429"/>
        <v>24.390464000000001</v>
      </c>
      <c r="BC105" s="373">
        <f t="shared" si="429"/>
        <v>24.130864000000003</v>
      </c>
      <c r="BD105" s="373">
        <f t="shared" si="429"/>
        <v>24.322967999999999</v>
      </c>
      <c r="BE105" s="373">
        <f t="shared" si="429"/>
        <v>23.622047999999999</v>
      </c>
      <c r="BF105" s="373">
        <f t="shared" si="429"/>
        <v>24.021832</v>
      </c>
      <c r="BG105" s="373">
        <f t="shared" si="429"/>
        <v>23.658391999999999</v>
      </c>
      <c r="BH105" s="373">
        <f t="shared" si="429"/>
        <v>25.402903999999999</v>
      </c>
      <c r="BI105" s="373">
        <f t="shared" si="429"/>
        <v>24.997928000000002</v>
      </c>
      <c r="BJ105" s="373">
        <f t="shared" si="429"/>
        <v>24.089328000000002</v>
      </c>
      <c r="BK105" s="373">
        <f t="shared" si="429"/>
        <v>24.369695999999998</v>
      </c>
      <c r="BL105" s="373">
        <f t="shared" si="429"/>
        <v>26.244008000000001</v>
      </c>
      <c r="BM105" s="373">
        <f t="shared" si="429"/>
        <v>26.327079999999999</v>
      </c>
      <c r="BN105" s="373">
        <f t="shared" si="429"/>
        <v>25.994792</v>
      </c>
      <c r="BO105" s="373">
        <f t="shared" si="430"/>
        <v>25.698847999999998</v>
      </c>
      <c r="BP105" s="373">
        <f t="shared" si="430"/>
        <v>25.766344</v>
      </c>
      <c r="BQ105" s="373">
        <f t="shared" si="430"/>
        <v>25.698847999999998</v>
      </c>
      <c r="BR105" s="373">
        <f t="shared" si="430"/>
        <v>24.811016000000002</v>
      </c>
      <c r="BS105" s="373">
        <f t="shared" si="430"/>
        <v>25.023887999999999</v>
      </c>
      <c r="BT105" s="373">
        <f t="shared" si="430"/>
        <v>25.631352</v>
      </c>
      <c r="BU105" s="373"/>
      <c r="BV105" s="373">
        <f t="shared" si="431"/>
        <v>24.629296</v>
      </c>
      <c r="BW105" s="373"/>
      <c r="BX105" s="373"/>
      <c r="BY105" s="373">
        <f t="shared" si="432"/>
        <v>26.788716000000001</v>
      </c>
      <c r="BZ105" s="373">
        <f t="shared" si="432"/>
        <v>26.336825999999999</v>
      </c>
      <c r="CA105" s="373">
        <f t="shared" si="432"/>
        <v>26.331804999999999</v>
      </c>
      <c r="CB105" s="373"/>
      <c r="CC105" s="373">
        <f t="shared" si="433"/>
        <v>25.483255999999997</v>
      </c>
      <c r="CD105" s="373">
        <f t="shared" si="433"/>
        <v>25.699159000000002</v>
      </c>
      <c r="CE105" s="373">
        <f t="shared" si="433"/>
        <v>25.001239999999999</v>
      </c>
      <c r="CF105" s="373">
        <f t="shared" si="433"/>
        <v>24.619644000000001</v>
      </c>
      <c r="CG105" s="373">
        <f t="shared" si="433"/>
        <v>24.398719999999997</v>
      </c>
      <c r="CH105" s="373">
        <f t="shared" si="433"/>
        <v>27.792915999999998</v>
      </c>
      <c r="CI105" s="373">
        <f t="shared" si="433"/>
        <v>26.733485000000002</v>
      </c>
      <c r="CJ105" s="373">
        <f t="shared" si="433"/>
        <v>26.612980999999998</v>
      </c>
      <c r="CK105" s="373">
        <f t="shared" si="433"/>
        <v>25.543507999999999</v>
      </c>
      <c r="CL105" s="373">
        <f t="shared" si="433"/>
        <v>25.151869999999999</v>
      </c>
      <c r="CM105" s="373">
        <f t="shared" si="433"/>
        <v>24.961072000000001</v>
      </c>
      <c r="CN105" s="373">
        <f t="shared" si="433"/>
        <v>24.755210999999999</v>
      </c>
      <c r="CO105" s="373"/>
      <c r="CP105" s="373">
        <v>25.496912808071624</v>
      </c>
      <c r="CQ105" s="373">
        <f t="shared" si="435"/>
        <v>20.397530246457301</v>
      </c>
      <c r="CR105" s="373">
        <f t="shared" si="436"/>
        <v>1.1924467181130656</v>
      </c>
      <c r="CS105" s="373"/>
      <c r="CT105" s="373"/>
      <c r="CU105" s="373"/>
      <c r="CV105" s="373">
        <f t="shared" si="437"/>
        <v>0.97696784655883051</v>
      </c>
      <c r="CW105" s="373">
        <f t="shared" si="438"/>
        <v>0.93603771482658316</v>
      </c>
      <c r="CX105" s="373">
        <f t="shared" si="439"/>
        <v>0.95436463948281325</v>
      </c>
      <c r="CY105" s="373">
        <f t="shared" si="440"/>
        <v>0.95660459694079703</v>
      </c>
      <c r="CZ105" s="373">
        <f t="shared" si="441"/>
        <v>0.94642297213178028</v>
      </c>
      <c r="DA105" s="373">
        <f t="shared" si="442"/>
        <v>0.95395737449045259</v>
      </c>
      <c r="DB105" s="373">
        <f t="shared" si="443"/>
        <v>0.92646698750610723</v>
      </c>
      <c r="DC105" s="373">
        <f t="shared" si="444"/>
        <v>0.94214668971199311</v>
      </c>
      <c r="DD105" s="362">
        <f t="shared" si="445"/>
        <v>0.92789241497936958</v>
      </c>
      <c r="DE105" s="373">
        <f t="shared" si="446"/>
        <v>0.99631293369596241</v>
      </c>
      <c r="DF105" s="373">
        <f t="shared" si="447"/>
        <v>0.98042959899389637</v>
      </c>
      <c r="DG105" s="373">
        <f t="shared" si="448"/>
        <v>0.94479391216233755</v>
      </c>
      <c r="DH105" s="373">
        <f t="shared" si="449"/>
        <v>0.9557900669560756</v>
      </c>
      <c r="DI105" s="373">
        <f t="shared" si="450"/>
        <v>1.0293013980771768</v>
      </c>
      <c r="DJ105" s="373">
        <f t="shared" si="451"/>
        <v>1.0325595180160623</v>
      </c>
      <c r="DK105" s="373">
        <f t="shared" si="452"/>
        <v>1.0195270382605208</v>
      </c>
      <c r="DL105" s="373">
        <f t="shared" si="453"/>
        <v>1.0079199859782415</v>
      </c>
      <c r="DM105" s="373">
        <f t="shared" si="454"/>
        <v>1.0105672084285859</v>
      </c>
      <c r="DN105" s="373">
        <f t="shared" si="455"/>
        <v>1.0079199859782415</v>
      </c>
      <c r="DO105" s="373">
        <f t="shared" si="456"/>
        <v>0.97309882913140422</v>
      </c>
      <c r="DP105" s="373">
        <f t="shared" si="457"/>
        <v>0.98144776147479795</v>
      </c>
      <c r="DQ105" s="373">
        <f t="shared" si="458"/>
        <v>1.0052727635278973</v>
      </c>
      <c r="DR105" s="373"/>
      <c r="DS105" s="373">
        <f t="shared" si="459"/>
        <v>0.96597169176509246</v>
      </c>
      <c r="DT105" s="373"/>
      <c r="DU105" s="373"/>
      <c r="DV105" s="373">
        <f t="shared" si="460"/>
        <v>1.0506650825396959</v>
      </c>
      <c r="DW105" s="373">
        <f t="shared" si="461"/>
        <v>1.0329417603711804</v>
      </c>
      <c r="DX105" s="373">
        <f t="shared" si="462"/>
        <v>1.032744834569308</v>
      </c>
      <c r="DY105" s="373"/>
      <c r="DZ105" s="373">
        <f t="shared" si="463"/>
        <v>0.99946437405287347</v>
      </c>
      <c r="EA105" s="373">
        <f t="shared" si="464"/>
        <v>1.0079321835333865</v>
      </c>
      <c r="EB105" s="373">
        <f t="shared" si="465"/>
        <v>0.98055949707312373</v>
      </c>
      <c r="EC105" s="373">
        <f t="shared" si="466"/>
        <v>0.96559313613082198</v>
      </c>
      <c r="ED105" s="373">
        <f t="shared" si="467"/>
        <v>0.95692840084843644</v>
      </c>
      <c r="EE105" s="373">
        <f t="shared" si="468"/>
        <v>1.0900502429141743</v>
      </c>
      <c r="EF105" s="373">
        <f t="shared" si="469"/>
        <v>1.0484988987190995</v>
      </c>
      <c r="EG105" s="373">
        <f t="shared" si="470"/>
        <v>1.043772679474162</v>
      </c>
      <c r="EH105" s="373">
        <f t="shared" si="471"/>
        <v>1.0018274836753422</v>
      </c>
      <c r="EI105" s="373">
        <f t="shared" si="472"/>
        <v>0.98646727112929555</v>
      </c>
      <c r="EJ105" s="373">
        <f t="shared" si="473"/>
        <v>0.97898409065814473</v>
      </c>
      <c r="EK105" s="373">
        <f t="shared" si="474"/>
        <v>0.9709101327813765</v>
      </c>
      <c r="EM105" s="361">
        <v>29.96</v>
      </c>
      <c r="EN105" s="361">
        <v>27.85</v>
      </c>
      <c r="EO105" s="361">
        <v>27.61</v>
      </c>
      <c r="EP105" s="361">
        <v>25.48</v>
      </c>
      <c r="EQ105" s="361">
        <v>24.7</v>
      </c>
      <c r="ER105" s="361">
        <v>24.32</v>
      </c>
      <c r="ES105" s="244">
        <v>23.91</v>
      </c>
      <c r="EW105" s="377">
        <f t="shared" ref="EW105:GE105" si="476">EW104/EW3</f>
        <v>0.46252969502407709</v>
      </c>
      <c r="EX105" s="377">
        <f t="shared" si="476"/>
        <v>-1.5578123143403271</v>
      </c>
      <c r="EY105" s="377">
        <f t="shared" si="476"/>
        <v>1.2847657907057806</v>
      </c>
      <c r="EZ105" s="377">
        <f t="shared" si="476"/>
        <v>-0.92445168141592959</v>
      </c>
      <c r="FA105" s="377">
        <f t="shared" si="476"/>
        <v>-0.6876821192052982</v>
      </c>
      <c r="FB105" s="377">
        <f t="shared" si="476"/>
        <v>-0.46685788617886326</v>
      </c>
      <c r="FC105" s="377">
        <f t="shared" si="476"/>
        <v>-0.96360737018425324</v>
      </c>
      <c r="FD105" s="377">
        <f t="shared" si="476"/>
        <v>0.34471475409836011</v>
      </c>
      <c r="FE105" s="377">
        <f t="shared" si="476"/>
        <v>0.25816044362292034</v>
      </c>
      <c r="FF105" s="377">
        <f t="shared" si="476"/>
        <v>2.9521416370106772</v>
      </c>
      <c r="FG105" s="377">
        <f t="shared" si="476"/>
        <v>-1.0306689655172436</v>
      </c>
      <c r="FH105" s="377">
        <f t="shared" si="476"/>
        <v>-0.59967213114753903</v>
      </c>
      <c r="FI105" s="377">
        <f t="shared" si="476"/>
        <v>-0.20067763157894761</v>
      </c>
      <c r="FJ105" s="377">
        <f t="shared" si="476"/>
        <v>0.70951174377224169</v>
      </c>
      <c r="FK105" s="377">
        <f t="shared" si="476"/>
        <v>0.47136750418760381</v>
      </c>
      <c r="FL105" s="377">
        <f t="shared" si="476"/>
        <v>0.41701702127659585</v>
      </c>
      <c r="FM105" s="377">
        <f t="shared" si="476"/>
        <v>0.80731666666666801</v>
      </c>
      <c r="FN105" s="377">
        <f t="shared" si="476"/>
        <v>0.33715491949910398</v>
      </c>
      <c r="FO105" s="377">
        <f t="shared" si="476"/>
        <v>-0.16083913043478254</v>
      </c>
      <c r="FP105" s="377">
        <f t="shared" si="476"/>
        <v>2.9782026768654822E-3</v>
      </c>
      <c r="FQ105" s="377">
        <f t="shared" si="476"/>
        <v>-0.30045076142132082</v>
      </c>
      <c r="FR105" s="377">
        <f t="shared" si="476"/>
        <v>0.44738696343402423</v>
      </c>
      <c r="FS105" s="377">
        <f t="shared" si="476"/>
        <v>-42.545534035087719</v>
      </c>
      <c r="FT105" s="377">
        <f t="shared" si="476"/>
        <v>48.15817936507937</v>
      </c>
      <c r="FU105" s="377">
        <f t="shared" si="476"/>
        <v>-48.543444800000003</v>
      </c>
      <c r="FV105" s="377">
        <f t="shared" si="476"/>
        <v>0</v>
      </c>
      <c r="FW105" s="377">
        <f t="shared" si="476"/>
        <v>46.050686641929502</v>
      </c>
      <c r="FX105" s="377">
        <f t="shared" si="476"/>
        <v>-0.60866816326530382</v>
      </c>
      <c r="FY105" s="377">
        <f t="shared" si="476"/>
        <v>0.10410712742980442</v>
      </c>
      <c r="FZ105" s="377">
        <f t="shared" si="476"/>
        <v>-52.168310615711256</v>
      </c>
      <c r="GA105" s="377">
        <f t="shared" si="476"/>
        <v>50.224688935281833</v>
      </c>
      <c r="GB105" s="377">
        <f t="shared" si="476"/>
        <v>-0.53430118764845325</v>
      </c>
      <c r="GC105" s="377">
        <f t="shared" si="476"/>
        <v>-1.500767217630854</v>
      </c>
      <c r="GD105" s="377">
        <f t="shared" si="476"/>
        <v>-0.74699346049046689</v>
      </c>
      <c r="GE105" s="377">
        <f t="shared" si="476"/>
        <v>-0.23051556728231959</v>
      </c>
      <c r="GF105" s="377">
        <f>GF104/GF3/6</f>
        <v>-9.0805319148936178E-2</v>
      </c>
      <c r="GG105" s="377">
        <f>GG104/GG3</f>
        <v>0.50209999999999977</v>
      </c>
      <c r="GH105" s="377">
        <f>GH104/GH3</f>
        <v>-1.6521063318777285</v>
      </c>
      <c r="GI105" s="377">
        <f>GI104/GI3</f>
        <v>-0.36916304761904717</v>
      </c>
      <c r="GJ105" s="377">
        <f>GJ104/GJ3/3</f>
        <v>-0.52459196310935441</v>
      </c>
      <c r="GK105" s="377">
        <f>GK104/GK3</f>
        <v>-0.98069744680851201</v>
      </c>
      <c r="GL105" s="377">
        <f>GL104/GL3/2</f>
        <v>0.3136675519630488</v>
      </c>
    </row>
    <row r="106" spans="1:194">
      <c r="A106" s="361" t="s">
        <v>583</v>
      </c>
      <c r="B106" s="361">
        <v>28.76</v>
      </c>
      <c r="C106" s="361">
        <v>28.76</v>
      </c>
      <c r="D106" s="361" t="s">
        <v>38</v>
      </c>
      <c r="E106" s="361">
        <v>25.13</v>
      </c>
      <c r="F106" s="361">
        <v>22.16</v>
      </c>
      <c r="G106" s="361">
        <v>23.17</v>
      </c>
      <c r="H106" s="361">
        <v>26.14</v>
      </c>
      <c r="I106" s="361">
        <v>24.42</v>
      </c>
      <c r="J106" s="361">
        <v>26.85</v>
      </c>
      <c r="K106" s="361">
        <v>25.14</v>
      </c>
      <c r="L106" s="361">
        <v>24.84</v>
      </c>
      <c r="M106" s="361">
        <v>24.32</v>
      </c>
      <c r="N106" s="361">
        <v>25.49</v>
      </c>
      <c r="O106" s="361">
        <v>25.18</v>
      </c>
      <c r="P106" s="361">
        <v>23.88</v>
      </c>
      <c r="Q106" s="361">
        <v>23.48</v>
      </c>
      <c r="R106" s="361">
        <v>26.29</v>
      </c>
      <c r="S106" s="361">
        <v>26.21</v>
      </c>
      <c r="T106" s="361">
        <v>27.35</v>
      </c>
      <c r="U106" s="361">
        <v>27.61</v>
      </c>
      <c r="V106" s="372">
        <v>26.55</v>
      </c>
      <c r="W106" s="361">
        <v>26.37</v>
      </c>
      <c r="X106" s="361">
        <v>26.14</v>
      </c>
      <c r="Y106" s="361">
        <v>25.89</v>
      </c>
      <c r="Z106" s="361">
        <v>26.21</v>
      </c>
      <c r="AA106" s="372"/>
      <c r="AB106" s="361">
        <v>26.21</v>
      </c>
      <c r="AC106" s="372"/>
      <c r="AD106" s="372"/>
      <c r="AE106" s="361">
        <v>28</v>
      </c>
      <c r="AF106" s="361">
        <v>27.24</v>
      </c>
      <c r="AG106" s="361">
        <v>26.91</v>
      </c>
      <c r="AH106" s="372"/>
      <c r="AI106" s="361">
        <v>26.95</v>
      </c>
      <c r="AJ106" s="361">
        <v>27.07</v>
      </c>
      <c r="AK106" s="378">
        <v>25.55</v>
      </c>
      <c r="AL106" s="374">
        <v>25.52</v>
      </c>
      <c r="AM106" s="379">
        <v>24.47</v>
      </c>
      <c r="AN106" s="379">
        <v>31.01</v>
      </c>
      <c r="AO106" s="379">
        <v>28.52</v>
      </c>
      <c r="AP106" s="379">
        <v>27.32</v>
      </c>
      <c r="AQ106" s="379">
        <v>25.2</v>
      </c>
      <c r="AR106" s="379">
        <v>26.53</v>
      </c>
      <c r="AS106" s="379">
        <v>26</v>
      </c>
      <c r="AT106" s="244">
        <v>24.58</v>
      </c>
      <c r="AU106" s="380"/>
      <c r="AW106" s="373">
        <f t="shared" si="428"/>
        <v>27.682192000000001</v>
      </c>
      <c r="AX106" s="361" t="s">
        <v>38</v>
      </c>
      <c r="AY106" s="373">
        <f t="shared" si="429"/>
        <v>25.797495999999999</v>
      </c>
      <c r="AZ106" s="373">
        <f t="shared" si="429"/>
        <v>24.255471999999997</v>
      </c>
      <c r="BA106" s="373">
        <f t="shared" si="429"/>
        <v>24.779864</v>
      </c>
      <c r="BB106" s="373">
        <f t="shared" si="429"/>
        <v>26.321888000000001</v>
      </c>
      <c r="BC106" s="373">
        <f t="shared" si="429"/>
        <v>25.428864000000001</v>
      </c>
      <c r="BD106" s="373">
        <f t="shared" si="429"/>
        <v>26.690519999999999</v>
      </c>
      <c r="BE106" s="373">
        <f t="shared" si="429"/>
        <v>25.802688</v>
      </c>
      <c r="BF106" s="373">
        <f t="shared" si="429"/>
        <v>25.646927999999999</v>
      </c>
      <c r="BG106" s="373">
        <f t="shared" si="429"/>
        <v>25.376944000000002</v>
      </c>
      <c r="BH106" s="373">
        <f t="shared" si="429"/>
        <v>25.984407999999998</v>
      </c>
      <c r="BI106" s="373">
        <f t="shared" si="429"/>
        <v>25.823456</v>
      </c>
      <c r="BJ106" s="373">
        <f t="shared" si="429"/>
        <v>25.148496000000002</v>
      </c>
      <c r="BK106" s="373">
        <f t="shared" si="429"/>
        <v>24.940815999999998</v>
      </c>
      <c r="BL106" s="373">
        <f t="shared" si="429"/>
        <v>26.399768000000002</v>
      </c>
      <c r="BM106" s="373">
        <f t="shared" si="429"/>
        <v>26.358232000000001</v>
      </c>
      <c r="BN106" s="373">
        <f t="shared" si="429"/>
        <v>26.950119999999998</v>
      </c>
      <c r="BO106" s="373">
        <f t="shared" si="430"/>
        <v>27.085111999999999</v>
      </c>
      <c r="BP106" s="373">
        <f t="shared" si="430"/>
        <v>26.534759999999999</v>
      </c>
      <c r="BQ106" s="373">
        <f t="shared" si="430"/>
        <v>26.441304000000002</v>
      </c>
      <c r="BR106" s="373">
        <f t="shared" si="430"/>
        <v>26.321888000000001</v>
      </c>
      <c r="BS106" s="373">
        <f t="shared" si="430"/>
        <v>26.192087999999998</v>
      </c>
      <c r="BT106" s="373">
        <f t="shared" si="430"/>
        <v>26.358232000000001</v>
      </c>
      <c r="BU106" s="373"/>
      <c r="BV106" s="373">
        <f t="shared" si="431"/>
        <v>26.358232000000001</v>
      </c>
      <c r="BW106" s="373"/>
      <c r="BX106" s="373"/>
      <c r="BY106" s="373">
        <f t="shared" si="432"/>
        <v>26.808799999999998</v>
      </c>
      <c r="BZ106" s="373">
        <f t="shared" si="432"/>
        <v>26.427204</v>
      </c>
      <c r="CA106" s="373">
        <f t="shared" si="432"/>
        <v>26.261510999999999</v>
      </c>
      <c r="CB106" s="373"/>
      <c r="CC106" s="373">
        <f t="shared" si="433"/>
        <v>26.281594999999999</v>
      </c>
      <c r="CD106" s="373">
        <f t="shared" si="433"/>
        <v>26.341847000000001</v>
      </c>
      <c r="CE106" s="373">
        <f t="shared" si="433"/>
        <v>25.578654999999998</v>
      </c>
      <c r="CF106" s="373">
        <f t="shared" si="433"/>
        <v>25.563592</v>
      </c>
      <c r="CG106" s="373">
        <f t="shared" si="433"/>
        <v>25.036386999999998</v>
      </c>
      <c r="CH106" s="373">
        <f t="shared" si="433"/>
        <v>28.320121</v>
      </c>
      <c r="CI106" s="373">
        <f t="shared" si="433"/>
        <v>27.069891999999999</v>
      </c>
      <c r="CJ106" s="373">
        <f t="shared" si="433"/>
        <v>26.467371999999997</v>
      </c>
      <c r="CK106" s="373">
        <f t="shared" si="433"/>
        <v>25.402920000000002</v>
      </c>
      <c r="CL106" s="373">
        <f t="shared" si="433"/>
        <v>26.070712999999998</v>
      </c>
      <c r="CM106" s="373">
        <f t="shared" si="433"/>
        <v>25.804600000000001</v>
      </c>
      <c r="CN106" s="373">
        <f t="shared" si="433"/>
        <v>25.091617999999997</v>
      </c>
      <c r="CO106" s="373"/>
      <c r="CP106" s="373">
        <v>28.41522335196932</v>
      </c>
      <c r="CQ106" s="373">
        <f t="shared" si="435"/>
        <v>22.732178681575459</v>
      </c>
      <c r="CR106" s="373">
        <f t="shared" si="436"/>
        <v>1.1741294300855023</v>
      </c>
      <c r="CS106" s="373"/>
      <c r="CT106" s="373"/>
      <c r="CU106" s="373"/>
      <c r="CV106" s="373">
        <f t="shared" si="437"/>
        <v>0.90787588330577385</v>
      </c>
      <c r="CW106" s="373">
        <f t="shared" si="438"/>
        <v>0.85360835280286362</v>
      </c>
      <c r="CX106" s="373">
        <f t="shared" si="439"/>
        <v>0.8720629675530116</v>
      </c>
      <c r="CY106" s="373">
        <f t="shared" si="440"/>
        <v>0.92633049805592182</v>
      </c>
      <c r="CZ106" s="373">
        <f t="shared" si="441"/>
        <v>0.89490283729329367</v>
      </c>
      <c r="DA106" s="373">
        <f t="shared" si="442"/>
        <v>0.939303544068402</v>
      </c>
      <c r="DB106" s="373">
        <f t="shared" si="443"/>
        <v>0.90805860226369617</v>
      </c>
      <c r="DC106" s="373">
        <f t="shared" si="444"/>
        <v>0.90257703352602847</v>
      </c>
      <c r="DD106" s="362">
        <f t="shared" si="445"/>
        <v>0.89307564771407122</v>
      </c>
      <c r="DE106" s="373">
        <f t="shared" si="446"/>
        <v>0.91445376579097504</v>
      </c>
      <c r="DF106" s="373">
        <f t="shared" si="447"/>
        <v>0.90878947809538513</v>
      </c>
      <c r="DG106" s="373">
        <f t="shared" si="448"/>
        <v>0.88503601356549189</v>
      </c>
      <c r="DH106" s="373">
        <f t="shared" si="449"/>
        <v>0.87772725524860151</v>
      </c>
      <c r="DI106" s="373">
        <f t="shared" si="450"/>
        <v>0.92907128242475567</v>
      </c>
      <c r="DJ106" s="373">
        <f t="shared" si="451"/>
        <v>0.92760953076137764</v>
      </c>
      <c r="DK106" s="373">
        <f t="shared" si="452"/>
        <v>0.94843949196451471</v>
      </c>
      <c r="DL106" s="373">
        <f t="shared" si="453"/>
        <v>0.95319018487049345</v>
      </c>
      <c r="DM106" s="373">
        <f t="shared" si="454"/>
        <v>0.9338219753307343</v>
      </c>
      <c r="DN106" s="373">
        <f t="shared" si="455"/>
        <v>0.93053303408813381</v>
      </c>
      <c r="DO106" s="373">
        <f t="shared" si="456"/>
        <v>0.92633049805592182</v>
      </c>
      <c r="DP106" s="373">
        <f t="shared" si="457"/>
        <v>0.9217625241078653</v>
      </c>
      <c r="DQ106" s="373">
        <f t="shared" si="458"/>
        <v>0.92760953076137764</v>
      </c>
      <c r="DR106" s="373"/>
      <c r="DS106" s="373">
        <f t="shared" si="459"/>
        <v>0.92760953076137764</v>
      </c>
      <c r="DT106" s="373"/>
      <c r="DU106" s="373"/>
      <c r="DV106" s="373">
        <f t="shared" si="460"/>
        <v>0.9434661015304675</v>
      </c>
      <c r="DW106" s="373">
        <f t="shared" si="461"/>
        <v>0.93003682120163444</v>
      </c>
      <c r="DX106" s="373">
        <f t="shared" si="462"/>
        <v>0.9242056863220095</v>
      </c>
      <c r="DY106" s="373"/>
      <c r="DZ106" s="373">
        <f t="shared" si="463"/>
        <v>0.92491249054984292</v>
      </c>
      <c r="EA106" s="373">
        <f t="shared" si="464"/>
        <v>0.92703290323334298</v>
      </c>
      <c r="EB106" s="373">
        <f t="shared" si="465"/>
        <v>0.90017434257567663</v>
      </c>
      <c r="EC106" s="373">
        <f t="shared" si="466"/>
        <v>0.89964423940480176</v>
      </c>
      <c r="ED106" s="373">
        <f t="shared" si="467"/>
        <v>0.88109062842417696</v>
      </c>
      <c r="EE106" s="373">
        <f t="shared" si="468"/>
        <v>0.99665311967492487</v>
      </c>
      <c r="EF106" s="373">
        <f t="shared" si="469"/>
        <v>0.95265455649230069</v>
      </c>
      <c r="EG106" s="373">
        <f t="shared" si="470"/>
        <v>0.93145042965730107</v>
      </c>
      <c r="EH106" s="373">
        <f t="shared" si="471"/>
        <v>0.89398980558213526</v>
      </c>
      <c r="EI106" s="373">
        <f t="shared" si="472"/>
        <v>0.91749104615759303</v>
      </c>
      <c r="EJ106" s="373">
        <f t="shared" si="473"/>
        <v>0.90812589013880163</v>
      </c>
      <c r="EK106" s="373">
        <f t="shared" si="474"/>
        <v>0.88303434005071857</v>
      </c>
      <c r="EM106" s="361">
        <v>31.01</v>
      </c>
      <c r="EN106" s="361">
        <v>28.52</v>
      </c>
      <c r="EO106" s="361">
        <v>27.32</v>
      </c>
      <c r="EP106" s="361">
        <v>25.2</v>
      </c>
      <c r="EQ106" s="361">
        <v>26.53</v>
      </c>
      <c r="ER106" s="361">
        <v>26</v>
      </c>
      <c r="ES106" s="244">
        <v>24.58</v>
      </c>
      <c r="EW106" s="375">
        <f>AY103-AW103</f>
        <v>0.29594399999999865</v>
      </c>
      <c r="EX106" s="375">
        <f>AZ103-AY103</f>
        <v>0.32709599999999739</v>
      </c>
      <c r="EY106" s="244">
        <f>BA103-AZ103</f>
        <v>-0.40497599999999778</v>
      </c>
      <c r="EZ106" s="375">
        <f>BB103-BA103</f>
        <v>0.33228800000000192</v>
      </c>
      <c r="FA106" s="375">
        <f>BC103-BB103</f>
        <v>-1.3758800000000022</v>
      </c>
      <c r="FB106" s="375">
        <f>BD103-BC103</f>
        <v>-0.48804799999999915</v>
      </c>
      <c r="FC106" s="375">
        <f t="shared" ref="FC106:FR114" si="477">BE103-BD103</f>
        <v>-4.1016800000000018</v>
      </c>
      <c r="FD106" s="375">
        <f t="shared" si="477"/>
        <v>0.16614400000000273</v>
      </c>
      <c r="FE106" s="375">
        <f t="shared" si="477"/>
        <v>0.66976800000000125</v>
      </c>
      <c r="FF106" s="375">
        <f t="shared" si="477"/>
        <v>0.8982159999999979</v>
      </c>
      <c r="FG106" s="375">
        <f t="shared" si="477"/>
        <v>5.6021679999999989</v>
      </c>
      <c r="FH106" s="375">
        <f t="shared" si="477"/>
        <v>-5.9967599999999983</v>
      </c>
      <c r="FI106" s="375">
        <f t="shared" si="477"/>
        <v>-1.3135760000000012</v>
      </c>
      <c r="FJ106" s="375">
        <f t="shared" si="477"/>
        <v>1.3654960000000003</v>
      </c>
      <c r="FK106" s="375">
        <f t="shared" si="477"/>
        <v>0.88263999999999854</v>
      </c>
      <c r="FL106" s="375">
        <f t="shared" si="477"/>
        <v>-0.67495999999999867</v>
      </c>
      <c r="FM106" s="375">
        <f t="shared" si="477"/>
        <v>-0.29594400000000221</v>
      </c>
      <c r="FN106" s="375">
        <f t="shared" si="477"/>
        <v>0.85668000000000433</v>
      </c>
      <c r="FO106" s="375">
        <f t="shared" si="477"/>
        <v>-1.5991360000000014</v>
      </c>
      <c r="FP106" s="375">
        <f t="shared" si="477"/>
        <v>1.3135759999999976</v>
      </c>
      <c r="FQ106" s="375">
        <f t="shared" si="477"/>
        <v>-0.44651199999999847</v>
      </c>
      <c r="FR106" s="375">
        <f t="shared" si="477"/>
        <v>-0.18691199999999952</v>
      </c>
      <c r="FS106" s="375">
        <f t="shared" ref="FS106:GH114" si="478">BU103-BT103</f>
        <v>-20.101872</v>
      </c>
      <c r="FT106" s="375">
        <f t="shared" si="478"/>
        <v>20.548383999999999</v>
      </c>
      <c r="FU106" s="375">
        <f t="shared" si="478"/>
        <v>-20.548383999999999</v>
      </c>
      <c r="FV106" s="375">
        <f t="shared" si="478"/>
        <v>0</v>
      </c>
      <c r="FW106" s="375">
        <f t="shared" si="478"/>
        <v>28.189574999999998</v>
      </c>
      <c r="FX106" s="375">
        <f t="shared" si="478"/>
        <v>-2.1489879999999992</v>
      </c>
      <c r="FY106" s="375">
        <f t="shared" si="478"/>
        <v>-0.67281399999999891</v>
      </c>
      <c r="FZ106" s="375">
        <f t="shared" si="478"/>
        <v>-25.367773</v>
      </c>
      <c r="GA106" s="375">
        <f t="shared" si="478"/>
        <v>19.904924999999999</v>
      </c>
      <c r="GB106" s="375">
        <f t="shared" si="478"/>
        <v>-0.35649099999999834</v>
      </c>
      <c r="GC106" s="375">
        <f t="shared" si="478"/>
        <v>-0.36653300000000044</v>
      </c>
      <c r="GD106" s="375">
        <f t="shared" si="478"/>
        <v>-1.1447880000000019</v>
      </c>
      <c r="GE106" s="375">
        <f t="shared" si="478"/>
        <v>0.80336000000000141</v>
      </c>
      <c r="GF106" s="375">
        <f t="shared" si="478"/>
        <v>6.3113969999999995</v>
      </c>
      <c r="GG106" s="375">
        <f t="shared" si="478"/>
        <v>1.3757540000000041</v>
      </c>
      <c r="GH106" s="375">
        <f t="shared" si="478"/>
        <v>-0.92888500000000107</v>
      </c>
      <c r="GI106" s="375">
        <f t="shared" ref="GI106:GL114" si="479">CK103-CJ103</f>
        <v>-2.1941770000000034</v>
      </c>
      <c r="GJ106" s="375">
        <f>CL103-CK103</f>
        <v>0.21088200000000157</v>
      </c>
      <c r="GK106" s="375">
        <f>CM103-CL103</f>
        <v>-0.49205800000000011</v>
      </c>
      <c r="GL106" s="375">
        <f>CN103-CM103</f>
        <v>-1.9983579999999996</v>
      </c>
    </row>
    <row r="107" spans="1:194">
      <c r="A107" s="361" t="s">
        <v>117</v>
      </c>
      <c r="B107" s="361">
        <v>29.21</v>
      </c>
      <c r="C107" s="361">
        <v>28.98</v>
      </c>
      <c r="D107" s="361" t="s">
        <v>39</v>
      </c>
      <c r="E107" s="361">
        <v>28.59</v>
      </c>
      <c r="F107" s="361">
        <v>25.88</v>
      </c>
      <c r="G107" s="361">
        <v>26.27</v>
      </c>
      <c r="H107" s="361">
        <v>28.33</v>
      </c>
      <c r="I107" s="361">
        <v>27.9</v>
      </c>
      <c r="J107" s="361">
        <v>30.74</v>
      </c>
      <c r="K107" s="361">
        <v>29.9</v>
      </c>
      <c r="L107" s="361">
        <v>28.71</v>
      </c>
      <c r="M107" s="361">
        <v>28.73</v>
      </c>
      <c r="N107" s="361">
        <v>26.295000000000002</v>
      </c>
      <c r="O107" s="361">
        <v>26.55</v>
      </c>
      <c r="P107" s="361">
        <v>26.17</v>
      </c>
      <c r="Q107" s="361">
        <v>26.74</v>
      </c>
      <c r="R107" s="361">
        <v>26.55</v>
      </c>
      <c r="S107" s="361">
        <v>27.84</v>
      </c>
      <c r="T107" s="361">
        <v>29.19</v>
      </c>
      <c r="U107" s="361">
        <v>29.98</v>
      </c>
      <c r="V107" s="372">
        <v>29.2</v>
      </c>
      <c r="W107" s="361">
        <v>29.48</v>
      </c>
      <c r="X107" s="361">
        <v>28.08</v>
      </c>
      <c r="Y107" s="361">
        <v>28.36</v>
      </c>
      <c r="Z107" s="361">
        <v>28.71</v>
      </c>
      <c r="AA107" s="372"/>
      <c r="AB107" s="361">
        <v>29.48</v>
      </c>
      <c r="AC107" s="372"/>
      <c r="AD107" s="372"/>
      <c r="AE107" s="361">
        <v>29.06</v>
      </c>
      <c r="AF107" s="361">
        <v>29.19</v>
      </c>
      <c r="AG107" s="361">
        <v>27.51</v>
      </c>
      <c r="AH107" s="372"/>
      <c r="AI107" s="361">
        <v>28.17</v>
      </c>
      <c r="AJ107" s="361">
        <v>28.52</v>
      </c>
      <c r="AK107" s="378">
        <v>26.8</v>
      </c>
      <c r="AL107" s="374">
        <v>26.89</v>
      </c>
      <c r="AM107" s="379">
        <v>26.27</v>
      </c>
      <c r="AN107" s="379">
        <v>31.32</v>
      </c>
      <c r="AO107" s="379">
        <v>29.36</v>
      </c>
      <c r="AP107" s="379">
        <v>29.35</v>
      </c>
      <c r="AQ107" s="379">
        <v>28.09</v>
      </c>
      <c r="AR107" s="379">
        <v>28.85</v>
      </c>
      <c r="AS107" s="379">
        <v>28.46</v>
      </c>
      <c r="AT107" s="244">
        <v>27.67</v>
      </c>
      <c r="AU107" s="380"/>
      <c r="AW107" s="373">
        <f t="shared" si="428"/>
        <v>27.796416000000001</v>
      </c>
      <c r="AX107" s="361" t="s">
        <v>39</v>
      </c>
      <c r="AY107" s="373">
        <f t="shared" si="429"/>
        <v>27.593927999999998</v>
      </c>
      <c r="AZ107" s="373">
        <f t="shared" si="429"/>
        <v>26.186895999999997</v>
      </c>
      <c r="BA107" s="373">
        <f t="shared" si="429"/>
        <v>26.389384</v>
      </c>
      <c r="BB107" s="373">
        <f t="shared" si="429"/>
        <v>27.458936000000001</v>
      </c>
      <c r="BC107" s="373">
        <f t="shared" si="429"/>
        <v>27.235679999999999</v>
      </c>
      <c r="BD107" s="373">
        <f t="shared" si="429"/>
        <v>28.710208000000002</v>
      </c>
      <c r="BE107" s="373">
        <f t="shared" si="429"/>
        <v>28.274079999999998</v>
      </c>
      <c r="BF107" s="373">
        <f t="shared" si="429"/>
        <v>27.656232000000003</v>
      </c>
      <c r="BG107" s="373">
        <f t="shared" si="429"/>
        <v>27.666615999999998</v>
      </c>
      <c r="BH107" s="373">
        <f t="shared" si="429"/>
        <v>26.402363999999999</v>
      </c>
      <c r="BI107" s="373">
        <f t="shared" si="429"/>
        <v>26.534759999999999</v>
      </c>
      <c r="BJ107" s="373">
        <f t="shared" si="429"/>
        <v>26.337464000000001</v>
      </c>
      <c r="BK107" s="373">
        <f t="shared" si="429"/>
        <v>26.633407999999999</v>
      </c>
      <c r="BL107" s="373">
        <f t="shared" si="429"/>
        <v>26.534759999999999</v>
      </c>
      <c r="BM107" s="373">
        <f t="shared" si="429"/>
        <v>27.204528</v>
      </c>
      <c r="BN107" s="373">
        <f t="shared" si="429"/>
        <v>27.905448</v>
      </c>
      <c r="BO107" s="373">
        <f t="shared" si="430"/>
        <v>28.315615999999999</v>
      </c>
      <c r="BP107" s="373">
        <f t="shared" si="430"/>
        <v>27.910640000000001</v>
      </c>
      <c r="BQ107" s="373">
        <f t="shared" si="430"/>
        <v>28.056016</v>
      </c>
      <c r="BR107" s="373">
        <f t="shared" si="430"/>
        <v>27.329135999999998</v>
      </c>
      <c r="BS107" s="373">
        <f t="shared" si="430"/>
        <v>27.474511999999997</v>
      </c>
      <c r="BT107" s="373">
        <f t="shared" si="430"/>
        <v>27.656232000000003</v>
      </c>
      <c r="BU107" s="373"/>
      <c r="BV107" s="373">
        <f t="shared" si="431"/>
        <v>28.056016</v>
      </c>
      <c r="BW107" s="373"/>
      <c r="BX107" s="373"/>
      <c r="BY107" s="373">
        <f t="shared" si="432"/>
        <v>27.341025999999999</v>
      </c>
      <c r="BZ107" s="373">
        <f t="shared" si="432"/>
        <v>27.406299000000001</v>
      </c>
      <c r="CA107" s="373">
        <f t="shared" si="432"/>
        <v>26.562770999999998</v>
      </c>
      <c r="CB107" s="373"/>
      <c r="CC107" s="373">
        <f t="shared" si="433"/>
        <v>26.894157</v>
      </c>
      <c r="CD107" s="373">
        <f t="shared" si="433"/>
        <v>27.069891999999999</v>
      </c>
      <c r="CE107" s="373">
        <f t="shared" si="433"/>
        <v>26.20628</v>
      </c>
      <c r="CF107" s="373">
        <f t="shared" si="433"/>
        <v>26.251469</v>
      </c>
      <c r="CG107" s="373">
        <f t="shared" si="433"/>
        <v>25.940166999999999</v>
      </c>
      <c r="CH107" s="373">
        <f t="shared" si="433"/>
        <v>28.475771999999999</v>
      </c>
      <c r="CI107" s="373">
        <f t="shared" si="433"/>
        <v>27.491655999999999</v>
      </c>
      <c r="CJ107" s="373">
        <f t="shared" si="433"/>
        <v>27.486635</v>
      </c>
      <c r="CK107" s="373">
        <f t="shared" si="433"/>
        <v>26.853988999999999</v>
      </c>
      <c r="CL107" s="373">
        <f t="shared" si="433"/>
        <v>27.235585</v>
      </c>
      <c r="CM107" s="373">
        <f t="shared" si="433"/>
        <v>27.039766</v>
      </c>
      <c r="CN107" s="373">
        <f t="shared" si="433"/>
        <v>26.643107000000001</v>
      </c>
      <c r="CO107" s="373"/>
      <c r="CP107" s="373">
        <v>28.890451425292252</v>
      </c>
      <c r="CQ107" s="373">
        <f t="shared" si="435"/>
        <v>23.112361140233801</v>
      </c>
      <c r="CR107" s="373">
        <f t="shared" si="436"/>
        <v>1.2422014274440145</v>
      </c>
      <c r="CS107" s="373"/>
      <c r="CT107" s="373"/>
      <c r="CU107" s="373"/>
      <c r="CV107" s="373">
        <f t="shared" si="437"/>
        <v>0.95512277028121451</v>
      </c>
      <c r="CW107" s="373">
        <f t="shared" si="438"/>
        <v>0.90642045063631593</v>
      </c>
      <c r="CX107" s="373">
        <f t="shared" si="439"/>
        <v>0.91342927154462239</v>
      </c>
      <c r="CY107" s="373">
        <f t="shared" si="440"/>
        <v>0.95045022300901039</v>
      </c>
      <c r="CZ107" s="373">
        <f t="shared" si="441"/>
        <v>0.94272254867421079</v>
      </c>
      <c r="DA107" s="373">
        <f t="shared" si="442"/>
        <v>0.9937611419552117</v>
      </c>
      <c r="DB107" s="373">
        <f t="shared" si="443"/>
        <v>0.97866521999885925</v>
      </c>
      <c r="DC107" s="373">
        <f t="shared" si="444"/>
        <v>0.95727933056069359</v>
      </c>
      <c r="DD107" s="362">
        <f t="shared" si="445"/>
        <v>0.95763875727393988</v>
      </c>
      <c r="DE107" s="373">
        <f t="shared" si="446"/>
        <v>0.91387855493618042</v>
      </c>
      <c r="DF107" s="373">
        <f t="shared" si="447"/>
        <v>0.91846124553007313</v>
      </c>
      <c r="DG107" s="373">
        <f t="shared" si="448"/>
        <v>0.91163213797839004</v>
      </c>
      <c r="DH107" s="373">
        <f t="shared" si="449"/>
        <v>0.92187579930591479</v>
      </c>
      <c r="DI107" s="373">
        <f t="shared" si="450"/>
        <v>0.91846124553007313</v>
      </c>
      <c r="DJ107" s="373">
        <f t="shared" si="451"/>
        <v>0.94164426853447147</v>
      </c>
      <c r="DK107" s="373">
        <f t="shared" si="452"/>
        <v>0.96590557167860913</v>
      </c>
      <c r="DL107" s="373">
        <f t="shared" si="453"/>
        <v>0.98010292685184519</v>
      </c>
      <c r="DM107" s="373">
        <f t="shared" si="454"/>
        <v>0.96608528503523239</v>
      </c>
      <c r="DN107" s="373">
        <f t="shared" si="455"/>
        <v>0.97111725902068313</v>
      </c>
      <c r="DO107" s="373">
        <f t="shared" si="456"/>
        <v>0.94595738909342919</v>
      </c>
      <c r="DP107" s="373">
        <f t="shared" si="457"/>
        <v>0.95098936307887993</v>
      </c>
      <c r="DQ107" s="373">
        <f t="shared" si="458"/>
        <v>0.95727933056069359</v>
      </c>
      <c r="DR107" s="373"/>
      <c r="DS107" s="373">
        <f t="shared" si="459"/>
        <v>0.97111725902068313</v>
      </c>
      <c r="DT107" s="373"/>
      <c r="DU107" s="373"/>
      <c r="DV107" s="373">
        <f t="shared" si="460"/>
        <v>0.94636894375642044</v>
      </c>
      <c r="DW107" s="373">
        <f t="shared" si="461"/>
        <v>0.94862827155435359</v>
      </c>
      <c r="DX107" s="373">
        <f t="shared" si="462"/>
        <v>0.91943080462721749</v>
      </c>
      <c r="DY107" s="373"/>
      <c r="DZ107" s="373">
        <f t="shared" si="463"/>
        <v>0.93090123806287817</v>
      </c>
      <c r="EA107" s="373">
        <f t="shared" si="464"/>
        <v>0.93698404367269816</v>
      </c>
      <c r="EB107" s="373">
        <f t="shared" si="465"/>
        <v>0.90709139896158275</v>
      </c>
      <c r="EC107" s="373">
        <f t="shared" si="466"/>
        <v>0.90865554897553646</v>
      </c>
      <c r="ED107" s="373">
        <f t="shared" si="467"/>
        <v>0.89788029332385522</v>
      </c>
      <c r="EE107" s="373">
        <f t="shared" si="468"/>
        <v>0.98564648855125814</v>
      </c>
      <c r="EF107" s="373">
        <f t="shared" si="469"/>
        <v>0.95158277713626616</v>
      </c>
      <c r="EG107" s="373">
        <f t="shared" si="470"/>
        <v>0.9514089826902713</v>
      </c>
      <c r="EH107" s="373">
        <f t="shared" si="471"/>
        <v>0.9295108824949192</v>
      </c>
      <c r="EI107" s="373">
        <f t="shared" si="472"/>
        <v>0.94271926039052845</v>
      </c>
      <c r="EJ107" s="373">
        <f t="shared" si="473"/>
        <v>0.93594127699672902</v>
      </c>
      <c r="EK107" s="373">
        <f>CN107/CP107</f>
        <v>0.92221151576313531</v>
      </c>
      <c r="EM107" s="361">
        <v>31.32</v>
      </c>
      <c r="EN107" s="361">
        <v>29.36</v>
      </c>
      <c r="EO107" s="361">
        <v>29.35</v>
      </c>
      <c r="EP107" s="361">
        <v>28.09</v>
      </c>
      <c r="EQ107" s="361">
        <v>28.85</v>
      </c>
      <c r="ER107" s="361">
        <v>28.46</v>
      </c>
      <c r="ES107" s="244">
        <v>27.67</v>
      </c>
      <c r="EW107" s="375">
        <f t="shared" ref="EW107:EW114" si="480">AY104-AW104</f>
        <v>-0.68534400000000062</v>
      </c>
      <c r="EX107" s="375">
        <f t="shared" ref="EX107:FB114" si="481">AZ104-AY104</f>
        <v>-0.32190399999999642</v>
      </c>
      <c r="EY107" s="244">
        <f t="shared" si="481"/>
        <v>-0.65419200000000188</v>
      </c>
      <c r="EZ107" s="375">
        <f t="shared" si="481"/>
        <v>0.47247199999999978</v>
      </c>
      <c r="FA107" s="375">
        <f t="shared" si="481"/>
        <v>-0.67496000000000222</v>
      </c>
      <c r="FB107" s="375">
        <f t="shared" si="481"/>
        <v>-0.22325599999999923</v>
      </c>
      <c r="FC107" s="375">
        <f t="shared" si="477"/>
        <v>-0.61784799999999507</v>
      </c>
      <c r="FD107" s="375">
        <f t="shared" si="477"/>
        <v>0.37901599999999647</v>
      </c>
      <c r="FE107" s="375">
        <f t="shared" si="477"/>
        <v>0.17133600000000015</v>
      </c>
      <c r="FF107" s="375">
        <f t="shared" si="477"/>
        <v>1.6250959999999992</v>
      </c>
      <c r="FG107" s="375">
        <f t="shared" si="477"/>
        <v>-4.1536000000000683E-2</v>
      </c>
      <c r="FH107" s="375">
        <f t="shared" si="477"/>
        <v>-1.4381839999999997</v>
      </c>
      <c r="FI107" s="375">
        <f t="shared" si="477"/>
        <v>5.7112000000003604E-2</v>
      </c>
      <c r="FJ107" s="375">
        <f t="shared" si="477"/>
        <v>2.351975999999997</v>
      </c>
      <c r="FK107" s="375">
        <f t="shared" si="477"/>
        <v>0.28036799999999928</v>
      </c>
      <c r="FL107" s="375">
        <f t="shared" si="477"/>
        <v>-0.84110399999999785</v>
      </c>
      <c r="FM107" s="375">
        <f t="shared" si="477"/>
        <v>-0.32190399999999997</v>
      </c>
      <c r="FN107" s="375">
        <f t="shared" si="477"/>
        <v>0.1921040000000005</v>
      </c>
      <c r="FO107" s="375">
        <f t="shared" si="477"/>
        <v>-0.82552799999999849</v>
      </c>
      <c r="FP107" s="375">
        <f t="shared" si="477"/>
        <v>-9.8648000000004288E-2</v>
      </c>
      <c r="FQ107" s="375">
        <f t="shared" si="477"/>
        <v>-0.18171999999999855</v>
      </c>
      <c r="FR107" s="375">
        <f t="shared" si="477"/>
        <v>0.90859999999999985</v>
      </c>
      <c r="FS107" s="375">
        <f t="shared" si="478"/>
        <v>-24.494304</v>
      </c>
      <c r="FT107" s="375">
        <f t="shared" si="478"/>
        <v>23.237839999999998</v>
      </c>
      <c r="FU107" s="375">
        <f t="shared" si="478"/>
        <v>-23.237839999999998</v>
      </c>
      <c r="FV107" s="375">
        <f t="shared" si="478"/>
        <v>0</v>
      </c>
      <c r="FW107" s="375">
        <f t="shared" si="478"/>
        <v>27.230564000000001</v>
      </c>
      <c r="FX107" s="375">
        <f t="shared" si="478"/>
        <v>-1.6920770000000012</v>
      </c>
      <c r="FY107" s="375">
        <f t="shared" si="478"/>
        <v>9.0377999999997627E-2</v>
      </c>
      <c r="FZ107" s="375">
        <f t="shared" si="478"/>
        <v>-25.628864999999998</v>
      </c>
      <c r="GA107" s="375">
        <f t="shared" si="478"/>
        <v>24.479056</v>
      </c>
      <c r="GB107" s="375">
        <f t="shared" si="478"/>
        <v>-0.27615500000000281</v>
      </c>
      <c r="GC107" s="375">
        <f t="shared" si="478"/>
        <v>-1.1799349999999968</v>
      </c>
      <c r="GD107" s="375">
        <f t="shared" si="478"/>
        <v>0.11046200000000184</v>
      </c>
      <c r="GE107" s="375">
        <f t="shared" si="478"/>
        <v>-0.3213440000000034</v>
      </c>
      <c r="GF107" s="375">
        <f t="shared" si="478"/>
        <v>4.3381439999999998</v>
      </c>
      <c r="GG107" s="375">
        <f t="shared" si="478"/>
        <v>-0.28117599999999854</v>
      </c>
      <c r="GH107" s="375">
        <f t="shared" si="478"/>
        <v>-0.65775100000000108</v>
      </c>
      <c r="GI107" s="375">
        <f t="shared" si="479"/>
        <v>-0.63766700000000043</v>
      </c>
      <c r="GJ107" s="375">
        <f t="shared" si="479"/>
        <v>-0.67783499999999819</v>
      </c>
      <c r="GK107" s="375">
        <f t="shared" si="479"/>
        <v>-0.54728899999999925</v>
      </c>
      <c r="GL107" s="375">
        <f t="shared" si="479"/>
        <v>-0.79833900000000213</v>
      </c>
    </row>
    <row r="108" spans="1:194">
      <c r="A108" s="361" t="s">
        <v>118</v>
      </c>
      <c r="B108" s="361">
        <v>34.85</v>
      </c>
      <c r="C108" s="361">
        <v>29.21</v>
      </c>
      <c r="D108" s="361" t="s">
        <v>40</v>
      </c>
      <c r="E108" s="361">
        <v>32.21</v>
      </c>
      <c r="F108" s="361">
        <v>29.15</v>
      </c>
      <c r="G108" s="361">
        <v>30.84</v>
      </c>
      <c r="H108" s="361">
        <v>31.79</v>
      </c>
      <c r="I108" s="361">
        <v>32.090000000000003</v>
      </c>
      <c r="J108" s="361">
        <v>31.43</v>
      </c>
      <c r="K108" s="361">
        <v>31.74</v>
      </c>
      <c r="L108" s="361">
        <v>31.17</v>
      </c>
      <c r="M108" s="361">
        <v>29.11</v>
      </c>
      <c r="N108" s="361">
        <v>27.1</v>
      </c>
      <c r="O108" s="361">
        <v>31.01</v>
      </c>
      <c r="P108" s="361">
        <v>30.84</v>
      </c>
      <c r="Q108" s="361">
        <v>31.16</v>
      </c>
      <c r="R108" s="361">
        <v>30.96</v>
      </c>
      <c r="S108" s="361">
        <v>33.119999999999997</v>
      </c>
      <c r="T108" s="361">
        <v>35.65</v>
      </c>
      <c r="U108" s="361">
        <v>35.81</v>
      </c>
      <c r="V108" s="372">
        <v>35.08</v>
      </c>
      <c r="W108" s="361">
        <v>34.86</v>
      </c>
      <c r="X108" s="361">
        <v>34.479999999999997</v>
      </c>
      <c r="Y108" s="361">
        <v>32.340000000000003</v>
      </c>
      <c r="Z108" s="361">
        <v>33.26</v>
      </c>
      <c r="AA108" s="372"/>
      <c r="AB108" s="361">
        <v>35.64</v>
      </c>
      <c r="AC108" s="372"/>
      <c r="AD108" s="372"/>
      <c r="AE108" s="361">
        <v>32.68</v>
      </c>
      <c r="AF108" s="361">
        <v>34.35</v>
      </c>
      <c r="AG108" s="361">
        <v>31.46</v>
      </c>
      <c r="AH108" s="372"/>
      <c r="AI108" s="361">
        <v>32.29</v>
      </c>
      <c r="AJ108" s="361">
        <v>33.49</v>
      </c>
      <c r="AK108" s="378">
        <v>30.99</v>
      </c>
      <c r="AL108" s="374">
        <v>32.17</v>
      </c>
      <c r="AM108" s="379">
        <v>30.46</v>
      </c>
      <c r="AN108" s="379">
        <v>36.01</v>
      </c>
      <c r="AO108" s="379">
        <v>34.15</v>
      </c>
      <c r="AP108" s="379">
        <v>34.46</v>
      </c>
      <c r="AQ108" s="379">
        <v>33.619999999999997</v>
      </c>
      <c r="AR108" s="379">
        <v>33.520000000000003</v>
      </c>
      <c r="AS108" s="379">
        <v>32.700000000000003</v>
      </c>
      <c r="AT108" s="244">
        <v>32.06</v>
      </c>
      <c r="AU108" s="380"/>
      <c r="AW108" s="373">
        <f t="shared" si="428"/>
        <v>27.915832000000002</v>
      </c>
      <c r="AX108" s="361" t="s">
        <v>40</v>
      </c>
      <c r="AY108" s="373">
        <f t="shared" si="429"/>
        <v>29.473431999999999</v>
      </c>
      <c r="AZ108" s="373">
        <f t="shared" si="429"/>
        <v>27.884679999999999</v>
      </c>
      <c r="BA108" s="373">
        <f t="shared" si="429"/>
        <v>28.762128000000001</v>
      </c>
      <c r="BB108" s="373">
        <f t="shared" si="429"/>
        <v>29.255368000000001</v>
      </c>
      <c r="BC108" s="373">
        <f t="shared" si="429"/>
        <v>29.411128000000001</v>
      </c>
      <c r="BD108" s="373">
        <f t="shared" si="429"/>
        <v>29.068456000000001</v>
      </c>
      <c r="BE108" s="373">
        <f t="shared" si="429"/>
        <v>29.229407999999999</v>
      </c>
      <c r="BF108" s="373">
        <f t="shared" si="429"/>
        <v>28.933464000000001</v>
      </c>
      <c r="BG108" s="373">
        <f t="shared" si="429"/>
        <v>27.863911999999999</v>
      </c>
      <c r="BH108" s="373">
        <f t="shared" si="429"/>
        <v>26.820320000000002</v>
      </c>
      <c r="BI108" s="373">
        <f t="shared" si="429"/>
        <v>28.850391999999999</v>
      </c>
      <c r="BJ108" s="373">
        <f t="shared" si="429"/>
        <v>28.762128000000001</v>
      </c>
      <c r="BK108" s="373">
        <f t="shared" si="429"/>
        <v>28.928272</v>
      </c>
      <c r="BL108" s="373">
        <f t="shared" si="429"/>
        <v>28.824432000000002</v>
      </c>
      <c r="BM108" s="373">
        <f t="shared" si="429"/>
        <v>29.945903999999999</v>
      </c>
      <c r="BN108" s="373">
        <f t="shared" si="429"/>
        <v>31.25948</v>
      </c>
      <c r="BO108" s="373">
        <f t="shared" si="430"/>
        <v>31.342552000000001</v>
      </c>
      <c r="BP108" s="373">
        <f t="shared" si="430"/>
        <v>30.963535999999998</v>
      </c>
      <c r="BQ108" s="373">
        <f t="shared" si="430"/>
        <v>30.849312000000001</v>
      </c>
      <c r="BR108" s="373">
        <f t="shared" si="430"/>
        <v>30.652016</v>
      </c>
      <c r="BS108" s="373">
        <f t="shared" si="430"/>
        <v>29.540928000000001</v>
      </c>
      <c r="BT108" s="373">
        <f t="shared" si="430"/>
        <v>30.018591999999998</v>
      </c>
      <c r="BU108" s="373"/>
      <c r="BV108" s="373">
        <f t="shared" si="431"/>
        <v>31.254287999999999</v>
      </c>
      <c r="BW108" s="373"/>
      <c r="BX108" s="373"/>
      <c r="BY108" s="373">
        <f t="shared" si="432"/>
        <v>29.158628</v>
      </c>
      <c r="BZ108" s="373">
        <f t="shared" si="432"/>
        <v>29.997135</v>
      </c>
      <c r="CA108" s="373">
        <f t="shared" si="432"/>
        <v>28.546066</v>
      </c>
      <c r="CB108" s="373"/>
      <c r="CC108" s="373">
        <f t="shared" si="433"/>
        <v>28.962809</v>
      </c>
      <c r="CD108" s="373">
        <f t="shared" si="433"/>
        <v>29.565329000000002</v>
      </c>
      <c r="CE108" s="373">
        <f t="shared" si="433"/>
        <v>28.310078999999998</v>
      </c>
      <c r="CF108" s="373">
        <f t="shared" si="433"/>
        <v>28.902557000000002</v>
      </c>
      <c r="CG108" s="373">
        <f t="shared" si="433"/>
        <v>28.043965999999998</v>
      </c>
      <c r="CH108" s="373">
        <f t="shared" si="433"/>
        <v>30.830620999999997</v>
      </c>
      <c r="CI108" s="373">
        <f t="shared" si="433"/>
        <v>29.896715</v>
      </c>
      <c r="CJ108" s="373">
        <f t="shared" si="433"/>
        <v>30.052365999999999</v>
      </c>
      <c r="CK108" s="373">
        <f t="shared" si="433"/>
        <v>29.630602</v>
      </c>
      <c r="CL108" s="373">
        <f t="shared" si="433"/>
        <v>29.580392</v>
      </c>
      <c r="CM108" s="373">
        <f t="shared" si="433"/>
        <v>29.168670000000002</v>
      </c>
      <c r="CN108" s="373">
        <f t="shared" si="433"/>
        <v>28.847326000000002</v>
      </c>
      <c r="CO108" s="373"/>
      <c r="CP108" s="373">
        <v>33.053410597402227</v>
      </c>
      <c r="CQ108" s="373">
        <f t="shared" si="435"/>
        <v>26.442728477921783</v>
      </c>
      <c r="CR108" s="373">
        <f t="shared" si="436"/>
        <v>1.0992986606609283</v>
      </c>
      <c r="CS108" s="373"/>
      <c r="CT108" s="373"/>
      <c r="CU108" s="373"/>
      <c r="CV108" s="373">
        <f t="shared" si="437"/>
        <v>0.89169109835571436</v>
      </c>
      <c r="CW108" s="373">
        <f t="shared" si="438"/>
        <v>0.84362489364990212</v>
      </c>
      <c r="CX108" s="373">
        <f t="shared" si="439"/>
        <v>0.87017126160834091</v>
      </c>
      <c r="CY108" s="373">
        <f t="shared" si="440"/>
        <v>0.88509377614119111</v>
      </c>
      <c r="CZ108" s="373">
        <f t="shared" si="441"/>
        <v>0.88980614915156486</v>
      </c>
      <c r="DA108" s="373">
        <f t="shared" si="442"/>
        <v>0.87943892852874261</v>
      </c>
      <c r="DB108" s="373">
        <f t="shared" si="443"/>
        <v>0.88430838063946215</v>
      </c>
      <c r="DC108" s="373">
        <f t="shared" si="444"/>
        <v>0.87535487191975203</v>
      </c>
      <c r="DD108" s="362">
        <f t="shared" si="445"/>
        <v>0.84299657724851884</v>
      </c>
      <c r="DE108" s="373">
        <f t="shared" si="446"/>
        <v>0.81142367807901483</v>
      </c>
      <c r="DF108" s="373">
        <f t="shared" si="447"/>
        <v>0.87284160631421936</v>
      </c>
      <c r="DG108" s="373">
        <f t="shared" si="448"/>
        <v>0.87017126160834091</v>
      </c>
      <c r="DH108" s="373">
        <f t="shared" si="449"/>
        <v>0.87519779281940624</v>
      </c>
      <c r="DI108" s="373">
        <f t="shared" si="450"/>
        <v>0.87205621081249041</v>
      </c>
      <c r="DJ108" s="373">
        <f t="shared" si="451"/>
        <v>0.9059852964871814</v>
      </c>
      <c r="DK108" s="373">
        <f t="shared" si="452"/>
        <v>0.94572630887466669</v>
      </c>
      <c r="DL108" s="373">
        <f t="shared" si="453"/>
        <v>0.94823957448019947</v>
      </c>
      <c r="DM108" s="373">
        <f t="shared" si="454"/>
        <v>0.93677280015495645</v>
      </c>
      <c r="DN108" s="373">
        <f t="shared" si="455"/>
        <v>0.93331705994734915</v>
      </c>
      <c r="DO108" s="373">
        <f t="shared" si="456"/>
        <v>0.92734805413420907</v>
      </c>
      <c r="DP108" s="373">
        <f t="shared" si="457"/>
        <v>0.89373312666020965</v>
      </c>
      <c r="DQ108" s="373">
        <f t="shared" si="458"/>
        <v>0.90818440389202237</v>
      </c>
      <c r="DR108" s="373"/>
      <c r="DS108" s="373">
        <f t="shared" si="459"/>
        <v>0.9455692297743209</v>
      </c>
      <c r="DT108" s="373"/>
      <c r="DU108" s="373"/>
      <c r="DV108" s="373">
        <f t="shared" si="460"/>
        <v>0.88216699798875431</v>
      </c>
      <c r="DW108" s="373">
        <f t="shared" si="461"/>
        <v>0.90753524244053563</v>
      </c>
      <c r="DX108" s="373">
        <f t="shared" si="462"/>
        <v>0.86363450802996788</v>
      </c>
      <c r="DY108" s="373"/>
      <c r="DZ108" s="373">
        <f t="shared" si="463"/>
        <v>0.87624267742815865</v>
      </c>
      <c r="EA108" s="373">
        <f t="shared" si="464"/>
        <v>0.89447135607614536</v>
      </c>
      <c r="EB108" s="373">
        <f t="shared" si="465"/>
        <v>0.85649494222617306</v>
      </c>
      <c r="EC108" s="373">
        <f t="shared" si="466"/>
        <v>0.87441980956336007</v>
      </c>
      <c r="ED108" s="373">
        <f t="shared" si="467"/>
        <v>0.84844394248997901</v>
      </c>
      <c r="EE108" s="373">
        <f t="shared" si="468"/>
        <v>0.93275158123691704</v>
      </c>
      <c r="EF108" s="373">
        <f t="shared" si="469"/>
        <v>0.9044971293325379</v>
      </c>
      <c r="EG108" s="373">
        <f t="shared" si="470"/>
        <v>0.9092062046499344</v>
      </c>
      <c r="EH108" s="373">
        <f t="shared" si="471"/>
        <v>0.89644612959634373</v>
      </c>
      <c r="EI108" s="373">
        <f t="shared" si="472"/>
        <v>0.89492707304234487</v>
      </c>
      <c r="EJ108" s="373">
        <f t="shared" si="473"/>
        <v>0.88247080929955413</v>
      </c>
      <c r="EK108" s="373">
        <f t="shared" si="474"/>
        <v>0.8727488473539613</v>
      </c>
      <c r="EM108" s="361">
        <v>36.01</v>
      </c>
      <c r="EN108" s="361">
        <v>34.15</v>
      </c>
      <c r="EO108" s="361">
        <v>34.46</v>
      </c>
      <c r="EP108" s="361">
        <v>33.619999999999997</v>
      </c>
      <c r="EQ108" s="361">
        <v>33.520000000000003</v>
      </c>
      <c r="ER108" s="361">
        <v>32.700000000000003</v>
      </c>
      <c r="ES108" s="244">
        <v>32.06</v>
      </c>
      <c r="EW108" s="375">
        <f t="shared" si="480"/>
        <v>-0.77880000000000393</v>
      </c>
      <c r="EX108" s="375">
        <f t="shared" si="481"/>
        <v>-1.0435919999999967</v>
      </c>
      <c r="EY108" s="244">
        <f t="shared" si="481"/>
        <v>0.46727999999999525</v>
      </c>
      <c r="EZ108" s="375">
        <f t="shared" si="481"/>
        <v>5.7112000000003604E-2</v>
      </c>
      <c r="FA108" s="375">
        <f t="shared" si="481"/>
        <v>-0.25959999999999894</v>
      </c>
      <c r="FB108" s="375">
        <f t="shared" si="481"/>
        <v>0.19210399999999694</v>
      </c>
      <c r="FC108" s="375">
        <f t="shared" si="477"/>
        <v>-0.70091999999999999</v>
      </c>
      <c r="FD108" s="375">
        <f t="shared" si="477"/>
        <v>0.39978400000000036</v>
      </c>
      <c r="FE108" s="375">
        <f t="shared" si="477"/>
        <v>-0.36344000000000065</v>
      </c>
      <c r="FF108" s="375">
        <f t="shared" si="477"/>
        <v>1.7445120000000003</v>
      </c>
      <c r="FG108" s="375">
        <f t="shared" si="477"/>
        <v>-0.40497599999999778</v>
      </c>
      <c r="FH108" s="375">
        <f t="shared" si="477"/>
        <v>-0.90859999999999985</v>
      </c>
      <c r="FI108" s="375">
        <f t="shared" si="477"/>
        <v>0.28036799999999573</v>
      </c>
      <c r="FJ108" s="375">
        <f t="shared" si="477"/>
        <v>1.8743120000000033</v>
      </c>
      <c r="FK108" s="375">
        <f t="shared" si="477"/>
        <v>8.3071999999997814E-2</v>
      </c>
      <c r="FL108" s="375">
        <f t="shared" si="477"/>
        <v>-0.33228799999999836</v>
      </c>
      <c r="FM108" s="375">
        <f t="shared" si="477"/>
        <v>-0.29594400000000221</v>
      </c>
      <c r="FN108" s="375">
        <f t="shared" si="477"/>
        <v>6.7496000000001999E-2</v>
      </c>
      <c r="FO108" s="375">
        <f t="shared" si="477"/>
        <v>-6.7496000000001999E-2</v>
      </c>
      <c r="FP108" s="375">
        <f t="shared" si="477"/>
        <v>-0.88783199999999596</v>
      </c>
      <c r="FQ108" s="375">
        <f t="shared" si="477"/>
        <v>0.21287199999999729</v>
      </c>
      <c r="FR108" s="375">
        <f t="shared" si="477"/>
        <v>0.60746400000000023</v>
      </c>
      <c r="FS108" s="375">
        <f t="shared" si="478"/>
        <v>-25.631352</v>
      </c>
      <c r="FT108" s="375">
        <f t="shared" si="478"/>
        <v>24.629296</v>
      </c>
      <c r="FU108" s="375">
        <f t="shared" si="478"/>
        <v>-24.629296</v>
      </c>
      <c r="FV108" s="375">
        <f t="shared" si="478"/>
        <v>0</v>
      </c>
      <c r="FW108" s="375">
        <f t="shared" si="478"/>
        <v>26.788716000000001</v>
      </c>
      <c r="FX108" s="375">
        <f t="shared" si="478"/>
        <v>-0.45189000000000235</v>
      </c>
      <c r="FY108" s="375">
        <f t="shared" si="478"/>
        <v>-5.020999999999276E-3</v>
      </c>
      <c r="FZ108" s="375">
        <f t="shared" si="478"/>
        <v>-26.331804999999999</v>
      </c>
      <c r="GA108" s="375">
        <f t="shared" si="478"/>
        <v>25.483255999999997</v>
      </c>
      <c r="GB108" s="375">
        <f t="shared" si="478"/>
        <v>0.2159030000000044</v>
      </c>
      <c r="GC108" s="375">
        <f t="shared" si="478"/>
        <v>-0.6979190000000024</v>
      </c>
      <c r="GD108" s="375">
        <f t="shared" si="478"/>
        <v>-0.38159599999999827</v>
      </c>
      <c r="GE108" s="375">
        <f t="shared" si="478"/>
        <v>-0.22092400000000367</v>
      </c>
      <c r="GF108" s="375">
        <f t="shared" si="478"/>
        <v>3.3941960000000009</v>
      </c>
      <c r="GG108" s="375">
        <f t="shared" si="478"/>
        <v>-1.0594309999999965</v>
      </c>
      <c r="GH108" s="375">
        <f t="shared" si="478"/>
        <v>-0.12050400000000394</v>
      </c>
      <c r="GI108" s="375">
        <f t="shared" si="479"/>
        <v>-1.0694729999999986</v>
      </c>
      <c r="GJ108" s="375">
        <f t="shared" si="479"/>
        <v>-0.39163800000000037</v>
      </c>
      <c r="GK108" s="375">
        <f t="shared" si="479"/>
        <v>-0.19079799999999736</v>
      </c>
      <c r="GL108" s="375">
        <f t="shared" si="479"/>
        <v>-0.20586100000000229</v>
      </c>
    </row>
    <row r="109" spans="1:194">
      <c r="A109" s="361" t="s">
        <v>584</v>
      </c>
      <c r="B109" s="361">
        <v>38.11</v>
      </c>
      <c r="C109" s="361">
        <v>34.85</v>
      </c>
      <c r="D109" s="361" t="s">
        <v>41</v>
      </c>
      <c r="E109" s="361">
        <v>32.549999999999997</v>
      </c>
      <c r="F109" s="361">
        <v>33.479999999999997</v>
      </c>
      <c r="G109" s="361">
        <v>31.84</v>
      </c>
      <c r="H109" s="361">
        <v>33.340000000000003</v>
      </c>
      <c r="I109" s="361">
        <v>32.840000000000003</v>
      </c>
      <c r="J109" s="361">
        <v>32.840000000000003</v>
      </c>
      <c r="K109" s="361">
        <v>33.049999999999997</v>
      </c>
      <c r="L109" s="361">
        <v>33.11</v>
      </c>
      <c r="M109" s="361">
        <v>30.85</v>
      </c>
      <c r="N109" s="361">
        <v>28.77</v>
      </c>
      <c r="O109" s="361">
        <v>31.81</v>
      </c>
      <c r="P109" s="361">
        <v>32.46</v>
      </c>
      <c r="Q109" s="361">
        <v>31.77</v>
      </c>
      <c r="R109" s="361">
        <v>33.44</v>
      </c>
      <c r="S109" s="361">
        <v>34.75</v>
      </c>
      <c r="T109" s="361">
        <v>41.04</v>
      </c>
      <c r="U109" s="361">
        <v>42.85</v>
      </c>
      <c r="V109" s="372">
        <v>43.84</v>
      </c>
      <c r="W109" s="361">
        <v>41.4</v>
      </c>
      <c r="X109" s="361">
        <v>40.5</v>
      </c>
      <c r="Y109" s="361">
        <v>39.11</v>
      </c>
      <c r="Z109" s="361">
        <v>40.61</v>
      </c>
      <c r="AA109" s="372"/>
      <c r="AB109" s="361">
        <v>39.770000000000003</v>
      </c>
      <c r="AC109" s="372"/>
      <c r="AD109" s="372"/>
      <c r="AE109" s="361">
        <v>35.619999999999997</v>
      </c>
      <c r="AF109" s="361">
        <v>37.520000000000003</v>
      </c>
      <c r="AG109" s="361">
        <v>36.090000000000003</v>
      </c>
      <c r="AH109" s="372"/>
      <c r="AI109" s="361">
        <v>34.57</v>
      </c>
      <c r="AJ109" s="361">
        <v>35.72</v>
      </c>
      <c r="AK109" s="378">
        <v>34.75</v>
      </c>
      <c r="AL109" s="374">
        <v>34.21</v>
      </c>
      <c r="AM109" s="379">
        <v>32.78</v>
      </c>
      <c r="AN109" s="379">
        <v>39.61</v>
      </c>
      <c r="AO109" s="379">
        <v>35.58</v>
      </c>
      <c r="AP109" s="379">
        <v>35.43</v>
      </c>
      <c r="AQ109" s="379">
        <v>36.54</v>
      </c>
      <c r="AR109" s="379">
        <v>34.450000000000003</v>
      </c>
      <c r="AS109" s="379">
        <v>32.97</v>
      </c>
      <c r="AT109" s="244">
        <v>33.06</v>
      </c>
      <c r="AU109" s="380"/>
      <c r="AW109" s="373">
        <f t="shared" si="428"/>
        <v>30.84412</v>
      </c>
      <c r="AX109" s="361" t="s">
        <v>41</v>
      </c>
      <c r="AY109" s="373">
        <f t="shared" si="429"/>
        <v>29.64996</v>
      </c>
      <c r="AZ109" s="373">
        <f t="shared" si="429"/>
        <v>30.132815999999998</v>
      </c>
      <c r="BA109" s="373">
        <f t="shared" si="429"/>
        <v>29.281327999999998</v>
      </c>
      <c r="BB109" s="373">
        <f t="shared" si="429"/>
        <v>30.060128000000002</v>
      </c>
      <c r="BC109" s="373">
        <f t="shared" si="429"/>
        <v>29.800528</v>
      </c>
      <c r="BD109" s="373">
        <f t="shared" si="429"/>
        <v>29.800528</v>
      </c>
      <c r="BE109" s="373">
        <f t="shared" si="429"/>
        <v>29.909559999999999</v>
      </c>
      <c r="BF109" s="373">
        <f t="shared" si="429"/>
        <v>29.940711999999998</v>
      </c>
      <c r="BG109" s="373">
        <f t="shared" si="429"/>
        <v>28.767320000000002</v>
      </c>
      <c r="BH109" s="373">
        <f t="shared" si="429"/>
        <v>27.687384000000002</v>
      </c>
      <c r="BI109" s="373">
        <f t="shared" si="429"/>
        <v>29.265751999999999</v>
      </c>
      <c r="BJ109" s="373">
        <f t="shared" si="429"/>
        <v>29.603232000000002</v>
      </c>
      <c r="BK109" s="373">
        <f t="shared" si="429"/>
        <v>29.244983999999999</v>
      </c>
      <c r="BL109" s="373">
        <f t="shared" si="429"/>
        <v>30.112047999999998</v>
      </c>
      <c r="BM109" s="373">
        <f t="shared" si="429"/>
        <v>30.792200000000001</v>
      </c>
      <c r="BN109" s="373">
        <f t="shared" si="429"/>
        <v>34.057968000000002</v>
      </c>
      <c r="BO109" s="373">
        <f t="shared" si="430"/>
        <v>34.997720000000001</v>
      </c>
      <c r="BP109" s="373">
        <f t="shared" si="430"/>
        <v>35.511728000000005</v>
      </c>
      <c r="BQ109" s="373">
        <f t="shared" si="430"/>
        <v>34.244879999999995</v>
      </c>
      <c r="BR109" s="373">
        <f t="shared" si="430"/>
        <v>33.7776</v>
      </c>
      <c r="BS109" s="373">
        <f t="shared" si="430"/>
        <v>33.055911999999999</v>
      </c>
      <c r="BT109" s="373">
        <f t="shared" si="430"/>
        <v>33.834711999999996</v>
      </c>
      <c r="BU109" s="373"/>
      <c r="BV109" s="373">
        <f t="shared" si="431"/>
        <v>33.398584</v>
      </c>
      <c r="BW109" s="373"/>
      <c r="BX109" s="373"/>
      <c r="BY109" s="373">
        <f t="shared" si="432"/>
        <v>30.634801999999997</v>
      </c>
      <c r="BZ109" s="373">
        <f t="shared" si="432"/>
        <v>31.588792000000002</v>
      </c>
      <c r="CA109" s="373">
        <f t="shared" si="432"/>
        <v>30.870789000000002</v>
      </c>
      <c r="CB109" s="373"/>
      <c r="CC109" s="373">
        <f t="shared" si="433"/>
        <v>30.107596999999998</v>
      </c>
      <c r="CD109" s="373">
        <f t="shared" si="433"/>
        <v>30.685012</v>
      </c>
      <c r="CE109" s="373">
        <f t="shared" si="433"/>
        <v>30.197975</v>
      </c>
      <c r="CF109" s="373">
        <f t="shared" si="433"/>
        <v>29.926841</v>
      </c>
      <c r="CG109" s="373">
        <f t="shared" si="433"/>
        <v>29.208838</v>
      </c>
      <c r="CH109" s="373">
        <f t="shared" si="433"/>
        <v>32.638181000000003</v>
      </c>
      <c r="CI109" s="373">
        <f t="shared" si="433"/>
        <v>30.614718</v>
      </c>
      <c r="CJ109" s="373">
        <f t="shared" si="433"/>
        <v>30.539403</v>
      </c>
      <c r="CK109" s="373">
        <f t="shared" si="433"/>
        <v>31.096733999999998</v>
      </c>
      <c r="CL109" s="373">
        <f t="shared" si="433"/>
        <v>30.047345</v>
      </c>
      <c r="CM109" s="373">
        <f t="shared" si="433"/>
        <v>29.304237000000001</v>
      </c>
      <c r="CN109" s="373">
        <f t="shared" si="433"/>
        <v>29.349426000000001</v>
      </c>
      <c r="CO109" s="373"/>
      <c r="CP109" s="373">
        <v>34.968241350884348</v>
      </c>
      <c r="CQ109" s="373">
        <f t="shared" si="435"/>
        <v>27.974593080707479</v>
      </c>
      <c r="CR109" s="373">
        <f t="shared" si="436"/>
        <v>1.0652711878247754</v>
      </c>
      <c r="CS109" s="373"/>
      <c r="CT109" s="373"/>
      <c r="CU109" s="373"/>
      <c r="CV109" s="373">
        <f t="shared" si="437"/>
        <v>0.84791110031760719</v>
      </c>
      <c r="CW109" s="373">
        <f t="shared" si="438"/>
        <v>0.86171951564953209</v>
      </c>
      <c r="CX109" s="373">
        <f t="shared" si="439"/>
        <v>0.83736919183839575</v>
      </c>
      <c r="CY109" s="373">
        <f t="shared" si="440"/>
        <v>0.85964082947053266</v>
      </c>
      <c r="CZ109" s="373">
        <f t="shared" si="441"/>
        <v>0.85221695025982036</v>
      </c>
      <c r="DA109" s="373">
        <f t="shared" si="442"/>
        <v>0.85221695025982036</v>
      </c>
      <c r="DB109" s="373">
        <f t="shared" si="443"/>
        <v>0.85533497952831949</v>
      </c>
      <c r="DC109" s="373">
        <f t="shared" si="444"/>
        <v>0.85622584503360488</v>
      </c>
      <c r="DD109" s="362">
        <f t="shared" si="445"/>
        <v>0.82266991100118547</v>
      </c>
      <c r="DE109" s="373">
        <f t="shared" si="446"/>
        <v>0.79178657348462245</v>
      </c>
      <c r="DF109" s="373">
        <f t="shared" si="447"/>
        <v>0.83692375908575301</v>
      </c>
      <c r="DG109" s="373">
        <f t="shared" si="448"/>
        <v>0.84657480205967905</v>
      </c>
      <c r="DH109" s="373">
        <f t="shared" si="449"/>
        <v>0.83632984874889604</v>
      </c>
      <c r="DI109" s="373">
        <f t="shared" si="450"/>
        <v>0.86112560531267501</v>
      </c>
      <c r="DJ109" s="373">
        <f t="shared" si="451"/>
        <v>0.88057616884474132</v>
      </c>
      <c r="DK109" s="373">
        <f t="shared" si="452"/>
        <v>0.97396856931550191</v>
      </c>
      <c r="DL109" s="373">
        <f t="shared" si="453"/>
        <v>1.0008430120582803</v>
      </c>
      <c r="DM109" s="373">
        <f t="shared" si="454"/>
        <v>1.0155422928954907</v>
      </c>
      <c r="DN109" s="373">
        <f t="shared" si="455"/>
        <v>0.97931376234721457</v>
      </c>
      <c r="DO109" s="373">
        <f t="shared" si="456"/>
        <v>0.96595077976793253</v>
      </c>
      <c r="DP109" s="373">
        <f t="shared" si="457"/>
        <v>0.94531239556215241</v>
      </c>
      <c r="DQ109" s="373">
        <f t="shared" si="458"/>
        <v>0.96758403319428921</v>
      </c>
      <c r="DR109" s="373"/>
      <c r="DS109" s="373">
        <f t="shared" si="459"/>
        <v>0.95511191612029267</v>
      </c>
      <c r="DT109" s="373"/>
      <c r="DU109" s="373"/>
      <c r="DV109" s="373">
        <f t="shared" si="460"/>
        <v>0.87607499881389495</v>
      </c>
      <c r="DW109" s="373">
        <f t="shared" si="461"/>
        <v>0.90335661101816089</v>
      </c>
      <c r="DX109" s="373">
        <f t="shared" si="462"/>
        <v>0.88282360814863448</v>
      </c>
      <c r="DY109" s="373"/>
      <c r="DZ109" s="373">
        <f t="shared" si="463"/>
        <v>0.86099831838522178</v>
      </c>
      <c r="EA109" s="373">
        <f t="shared" si="464"/>
        <v>0.8775108731404353</v>
      </c>
      <c r="EB109" s="373">
        <f t="shared" si="465"/>
        <v>0.86358289217299433</v>
      </c>
      <c r="EC109" s="373">
        <f t="shared" si="466"/>
        <v>0.85582917080967669</v>
      </c>
      <c r="ED109" s="373">
        <f t="shared" si="467"/>
        <v>0.83529616794015027</v>
      </c>
      <c r="EE109" s="373">
        <f t="shared" si="468"/>
        <v>0.93336638444285336</v>
      </c>
      <c r="EF109" s="373">
        <f t="shared" si="469"/>
        <v>0.87550064908327885</v>
      </c>
      <c r="EG109" s="373">
        <f t="shared" si="470"/>
        <v>0.87334683759346843</v>
      </c>
      <c r="EH109" s="373">
        <f t="shared" si="471"/>
        <v>0.88928504261806574</v>
      </c>
      <c r="EI109" s="373">
        <f t="shared" si="472"/>
        <v>0.85927526919337338</v>
      </c>
      <c r="EJ109" s="373">
        <f t="shared" si="473"/>
        <v>0.8380243291605769</v>
      </c>
      <c r="EK109" s="373">
        <f t="shared" si="474"/>
        <v>0.83931661605446317</v>
      </c>
      <c r="EM109" s="361">
        <v>39.61</v>
      </c>
      <c r="EN109" s="361">
        <v>35.58</v>
      </c>
      <c r="EO109" s="361">
        <v>35.43</v>
      </c>
      <c r="EP109" s="361">
        <v>36.54</v>
      </c>
      <c r="EQ109" s="361">
        <v>34.450000000000003</v>
      </c>
      <c r="ER109" s="361">
        <v>32.97</v>
      </c>
      <c r="ES109" s="244">
        <v>33.06</v>
      </c>
      <c r="EW109" s="375">
        <f t="shared" si="480"/>
        <v>-1.8846960000000017</v>
      </c>
      <c r="EX109" s="375">
        <f t="shared" si="481"/>
        <v>-1.5420240000000014</v>
      </c>
      <c r="EY109" s="244">
        <f t="shared" si="481"/>
        <v>0.52439200000000241</v>
      </c>
      <c r="EZ109" s="375">
        <f t="shared" si="481"/>
        <v>1.5420240000000014</v>
      </c>
      <c r="FA109" s="375">
        <f t="shared" si="481"/>
        <v>-0.89302400000000048</v>
      </c>
      <c r="FB109" s="375">
        <f t="shared" si="481"/>
        <v>1.2616559999999986</v>
      </c>
      <c r="FC109" s="375">
        <f t="shared" si="477"/>
        <v>-0.88783199999999951</v>
      </c>
      <c r="FD109" s="375">
        <f t="shared" si="477"/>
        <v>-0.15576000000000079</v>
      </c>
      <c r="FE109" s="375">
        <f t="shared" si="477"/>
        <v>-0.26998399999999734</v>
      </c>
      <c r="FF109" s="375">
        <f t="shared" si="477"/>
        <v>0.60746399999999667</v>
      </c>
      <c r="FG109" s="375">
        <f t="shared" si="477"/>
        <v>-0.16095199999999821</v>
      </c>
      <c r="FH109" s="375">
        <f t="shared" si="477"/>
        <v>-0.67495999999999867</v>
      </c>
      <c r="FI109" s="375">
        <f t="shared" si="477"/>
        <v>-0.20768000000000342</v>
      </c>
      <c r="FJ109" s="375">
        <f t="shared" si="477"/>
        <v>1.4589520000000036</v>
      </c>
      <c r="FK109" s="375">
        <f t="shared" si="477"/>
        <v>-4.1536000000000683E-2</v>
      </c>
      <c r="FL109" s="375">
        <f t="shared" si="477"/>
        <v>0.59188799999999731</v>
      </c>
      <c r="FM109" s="375">
        <f t="shared" si="477"/>
        <v>0.13499200000000044</v>
      </c>
      <c r="FN109" s="375">
        <f t="shared" si="477"/>
        <v>-0.55035200000000017</v>
      </c>
      <c r="FO109" s="375">
        <f t="shared" si="477"/>
        <v>-9.3455999999996209E-2</v>
      </c>
      <c r="FP109" s="375">
        <f t="shared" si="477"/>
        <v>-0.11941600000000108</v>
      </c>
      <c r="FQ109" s="375">
        <f t="shared" si="477"/>
        <v>-0.12980000000000302</v>
      </c>
      <c r="FR109" s="375">
        <f t="shared" si="477"/>
        <v>0.16614400000000273</v>
      </c>
      <c r="FS109" s="375">
        <f t="shared" si="478"/>
        <v>-26.358232000000001</v>
      </c>
      <c r="FT109" s="375">
        <f t="shared" si="478"/>
        <v>26.358232000000001</v>
      </c>
      <c r="FU109" s="375">
        <f t="shared" si="478"/>
        <v>-26.358232000000001</v>
      </c>
      <c r="FV109" s="375">
        <f t="shared" si="478"/>
        <v>0</v>
      </c>
      <c r="FW109" s="375">
        <f t="shared" si="478"/>
        <v>26.808799999999998</v>
      </c>
      <c r="FX109" s="375">
        <f t="shared" si="478"/>
        <v>-0.38159599999999827</v>
      </c>
      <c r="FY109" s="375">
        <f t="shared" si="478"/>
        <v>-0.16569300000000098</v>
      </c>
      <c r="FZ109" s="375">
        <f t="shared" si="478"/>
        <v>-26.261510999999999</v>
      </c>
      <c r="GA109" s="375">
        <f t="shared" si="478"/>
        <v>26.281594999999999</v>
      </c>
      <c r="GB109" s="375">
        <f t="shared" si="478"/>
        <v>6.0252000000001971E-2</v>
      </c>
      <c r="GC109" s="375">
        <f t="shared" si="478"/>
        <v>-0.76319200000000365</v>
      </c>
      <c r="GD109" s="375">
        <f t="shared" si="478"/>
        <v>-1.5062999999997828E-2</v>
      </c>
      <c r="GE109" s="375">
        <f t="shared" si="478"/>
        <v>-0.52720500000000214</v>
      </c>
      <c r="GF109" s="375">
        <f t="shared" si="478"/>
        <v>3.2837340000000026</v>
      </c>
      <c r="GG109" s="375">
        <f t="shared" si="478"/>
        <v>-1.2502290000000009</v>
      </c>
      <c r="GH109" s="375">
        <f t="shared" si="478"/>
        <v>-0.60252000000000194</v>
      </c>
      <c r="GI109" s="375">
        <f t="shared" si="479"/>
        <v>-1.0644519999999957</v>
      </c>
      <c r="GJ109" s="375">
        <f t="shared" si="479"/>
        <v>0.66779299999999608</v>
      </c>
      <c r="GK109" s="375">
        <f t="shared" si="479"/>
        <v>-0.26611299999999716</v>
      </c>
      <c r="GL109" s="375">
        <f t="shared" si="479"/>
        <v>-0.71298200000000378</v>
      </c>
    </row>
    <row r="110" spans="1:194">
      <c r="A110" s="361" t="s">
        <v>585</v>
      </c>
      <c r="B110" s="361">
        <v>35.799999999999997</v>
      </c>
      <c r="C110" s="361">
        <v>36.479999999999997</v>
      </c>
      <c r="D110" s="361" t="s">
        <v>42</v>
      </c>
      <c r="E110" s="361">
        <v>35.04</v>
      </c>
      <c r="F110" s="361">
        <v>37.369999999999997</v>
      </c>
      <c r="G110" s="361">
        <v>32.65</v>
      </c>
      <c r="H110" s="361">
        <v>37.33</v>
      </c>
      <c r="I110" s="361">
        <v>37.22</v>
      </c>
      <c r="J110" s="361">
        <v>38.01</v>
      </c>
      <c r="K110" s="361">
        <v>37.76</v>
      </c>
      <c r="L110" s="361">
        <v>37.11</v>
      </c>
      <c r="M110" s="361">
        <v>35.32</v>
      </c>
      <c r="N110" s="361">
        <v>32.06</v>
      </c>
      <c r="O110" s="361">
        <v>35.32</v>
      </c>
      <c r="P110" s="361">
        <v>32.9</v>
      </c>
      <c r="Q110" s="361">
        <v>33.57</v>
      </c>
      <c r="R110" s="361">
        <v>35.54</v>
      </c>
      <c r="S110" s="361">
        <v>37.65</v>
      </c>
      <c r="T110" s="361">
        <v>43.38</v>
      </c>
      <c r="U110" s="361">
        <v>42.45</v>
      </c>
      <c r="V110" s="372">
        <v>44.74</v>
      </c>
      <c r="W110" s="361">
        <v>44.65</v>
      </c>
      <c r="X110" s="361">
        <v>41.81</v>
      </c>
      <c r="Y110" s="361">
        <v>43.37</v>
      </c>
      <c r="Z110" s="361">
        <v>43.35</v>
      </c>
      <c r="AA110" s="372"/>
      <c r="AB110" s="361">
        <v>41.11</v>
      </c>
      <c r="AC110" s="372"/>
      <c r="AD110" s="372"/>
      <c r="AE110" s="361">
        <v>38.72</v>
      </c>
      <c r="AF110" s="361">
        <v>38.68</v>
      </c>
      <c r="AG110" s="361">
        <v>37.770000000000003</v>
      </c>
      <c r="AH110" s="372"/>
      <c r="AI110" s="361">
        <v>36.83</v>
      </c>
      <c r="AJ110" s="361">
        <v>36.799999999999997</v>
      </c>
      <c r="AK110" s="378">
        <v>36.9</v>
      </c>
      <c r="AL110" s="374">
        <v>36.29</v>
      </c>
      <c r="AM110" s="379">
        <v>34.51</v>
      </c>
      <c r="AN110" s="379">
        <v>40.880000000000003</v>
      </c>
      <c r="AO110" s="379">
        <v>37.9</v>
      </c>
      <c r="AP110" s="379">
        <v>34.299999999999997</v>
      </c>
      <c r="AQ110" s="379">
        <v>34.71</v>
      </c>
      <c r="AR110" s="379">
        <v>35.89</v>
      </c>
      <c r="AS110" s="379">
        <v>33</v>
      </c>
      <c r="AT110" s="244">
        <v>32.85</v>
      </c>
      <c r="AU110" s="380"/>
      <c r="AW110" s="373">
        <f t="shared" si="428"/>
        <v>31.690415999999999</v>
      </c>
      <c r="AX110" s="361" t="s">
        <v>42</v>
      </c>
      <c r="AY110" s="373">
        <f t="shared" si="429"/>
        <v>30.942768000000001</v>
      </c>
      <c r="AZ110" s="373">
        <f t="shared" si="429"/>
        <v>32.152503999999993</v>
      </c>
      <c r="BA110" s="373">
        <f t="shared" si="429"/>
        <v>29.701879999999999</v>
      </c>
      <c r="BB110" s="373">
        <f t="shared" si="429"/>
        <v>32.131736000000004</v>
      </c>
      <c r="BC110" s="373">
        <f t="shared" si="429"/>
        <v>32.074624</v>
      </c>
      <c r="BD110" s="373">
        <f t="shared" si="429"/>
        <v>32.484791999999999</v>
      </c>
      <c r="BE110" s="373">
        <f t="shared" si="429"/>
        <v>32.354991999999996</v>
      </c>
      <c r="BF110" s="373">
        <f t="shared" si="429"/>
        <v>32.017511999999996</v>
      </c>
      <c r="BG110" s="373">
        <f t="shared" si="429"/>
        <v>31.088144</v>
      </c>
      <c r="BH110" s="373">
        <f t="shared" si="429"/>
        <v>29.395552000000002</v>
      </c>
      <c r="BI110" s="373">
        <f t="shared" si="429"/>
        <v>31.088144</v>
      </c>
      <c r="BJ110" s="373">
        <f t="shared" si="429"/>
        <v>29.831679999999999</v>
      </c>
      <c r="BK110" s="373">
        <f t="shared" si="429"/>
        <v>30.179544</v>
      </c>
      <c r="BL110" s="373">
        <f t="shared" si="429"/>
        <v>31.202368</v>
      </c>
      <c r="BM110" s="373">
        <f t="shared" si="429"/>
        <v>32.297879999999999</v>
      </c>
      <c r="BN110" s="373">
        <f t="shared" si="429"/>
        <v>35.272896000000003</v>
      </c>
      <c r="BO110" s="373">
        <f t="shared" si="430"/>
        <v>34.790040000000005</v>
      </c>
      <c r="BP110" s="373">
        <f t="shared" si="430"/>
        <v>35.979008</v>
      </c>
      <c r="BQ110" s="373">
        <f t="shared" si="430"/>
        <v>35.932279999999999</v>
      </c>
      <c r="BR110" s="373">
        <f t="shared" si="430"/>
        <v>34.457751999999999</v>
      </c>
      <c r="BS110" s="373">
        <f t="shared" si="430"/>
        <v>35.267703999999995</v>
      </c>
      <c r="BT110" s="373">
        <f t="shared" si="430"/>
        <v>35.25732</v>
      </c>
      <c r="BU110" s="373"/>
      <c r="BV110" s="373">
        <f t="shared" si="431"/>
        <v>34.094312000000002</v>
      </c>
      <c r="BW110" s="373"/>
      <c r="BX110" s="373"/>
      <c r="BY110" s="373">
        <f t="shared" si="432"/>
        <v>32.191311999999996</v>
      </c>
      <c r="BZ110" s="373">
        <f t="shared" si="432"/>
        <v>32.171227999999999</v>
      </c>
      <c r="CA110" s="373">
        <f t="shared" si="432"/>
        <v>31.714317000000001</v>
      </c>
      <c r="CB110" s="373"/>
      <c r="CC110" s="373">
        <f t="shared" si="433"/>
        <v>31.242342999999998</v>
      </c>
      <c r="CD110" s="373">
        <f t="shared" si="433"/>
        <v>31.227279999999997</v>
      </c>
      <c r="CE110" s="373">
        <f t="shared" si="433"/>
        <v>31.27749</v>
      </c>
      <c r="CF110" s="373">
        <f t="shared" si="433"/>
        <v>30.971208999999998</v>
      </c>
      <c r="CG110" s="373">
        <f t="shared" si="433"/>
        <v>30.077470999999999</v>
      </c>
      <c r="CH110" s="373">
        <f t="shared" si="433"/>
        <v>33.275847999999996</v>
      </c>
      <c r="CI110" s="373">
        <f t="shared" si="433"/>
        <v>31.779589999999999</v>
      </c>
      <c r="CJ110" s="373">
        <f t="shared" si="433"/>
        <v>29.972029999999997</v>
      </c>
      <c r="CK110" s="373">
        <f t="shared" si="433"/>
        <v>30.177890999999999</v>
      </c>
      <c r="CL110" s="373">
        <f t="shared" si="433"/>
        <v>30.770368999999999</v>
      </c>
      <c r="CM110" s="373">
        <f t="shared" si="433"/>
        <v>29.319299999999998</v>
      </c>
      <c r="CN110" s="373">
        <f t="shared" si="433"/>
        <v>29.243985000000002</v>
      </c>
      <c r="CO110" s="373"/>
      <c r="CP110" s="373">
        <v>34.529378860131239</v>
      </c>
      <c r="CQ110" s="373">
        <f t="shared" si="435"/>
        <v>27.623503088104993</v>
      </c>
      <c r="CR110" s="373">
        <f t="shared" si="436"/>
        <v>1.1759837952626775</v>
      </c>
      <c r="CS110" s="373"/>
      <c r="CT110" s="373"/>
      <c r="CU110" s="373"/>
      <c r="CV110" s="373">
        <f t="shared" si="437"/>
        <v>0.89612871767373559</v>
      </c>
      <c r="CW110" s="373">
        <f t="shared" si="438"/>
        <v>0.93116369484202732</v>
      </c>
      <c r="CX110" s="373">
        <f t="shared" si="439"/>
        <v>0.86019155225218291</v>
      </c>
      <c r="CY110" s="373">
        <f t="shared" si="440"/>
        <v>0.93056223600652044</v>
      </c>
      <c r="CZ110" s="373">
        <f t="shared" si="441"/>
        <v>0.92890822420887564</v>
      </c>
      <c r="DA110" s="373">
        <f t="shared" si="442"/>
        <v>0.94078703621014204</v>
      </c>
      <c r="DB110" s="373">
        <f t="shared" si="443"/>
        <v>0.9370279184882222</v>
      </c>
      <c r="DC110" s="373">
        <f t="shared" si="444"/>
        <v>0.92725421241123085</v>
      </c>
      <c r="DD110" s="362">
        <f t="shared" si="445"/>
        <v>0.90033892952228567</v>
      </c>
      <c r="DE110" s="373">
        <f t="shared" si="446"/>
        <v>0.85132003442845239</v>
      </c>
      <c r="DF110" s="373">
        <f t="shared" si="447"/>
        <v>0.90033892952228567</v>
      </c>
      <c r="DG110" s="373">
        <f t="shared" si="448"/>
        <v>0.86395066997410264</v>
      </c>
      <c r="DH110" s="373">
        <f t="shared" si="449"/>
        <v>0.87402510546884749</v>
      </c>
      <c r="DI110" s="373">
        <f t="shared" si="450"/>
        <v>0.90364695311757504</v>
      </c>
      <c r="DJ110" s="373">
        <f t="shared" si="451"/>
        <v>0.93537390669057763</v>
      </c>
      <c r="DK110" s="373">
        <f t="shared" si="452"/>
        <v>1.021532884876978</v>
      </c>
      <c r="DL110" s="373">
        <f t="shared" si="453"/>
        <v>1.0075489669514366</v>
      </c>
      <c r="DM110" s="373">
        <f t="shared" si="454"/>
        <v>1.0419824852842212</v>
      </c>
      <c r="DN110" s="373">
        <f t="shared" si="455"/>
        <v>1.0406292029043303</v>
      </c>
      <c r="DO110" s="373">
        <f t="shared" si="456"/>
        <v>0.99792562558332198</v>
      </c>
      <c r="DP110" s="373">
        <f t="shared" si="457"/>
        <v>1.021382520168101</v>
      </c>
      <c r="DQ110" s="373">
        <f t="shared" si="458"/>
        <v>1.0210817907503476</v>
      </c>
      <c r="DR110" s="373"/>
      <c r="DS110" s="373">
        <f t="shared" si="459"/>
        <v>0.98740009596194678</v>
      </c>
      <c r="DT110" s="373"/>
      <c r="DU110" s="373"/>
      <c r="DV110" s="373">
        <f t="shared" si="460"/>
        <v>0.93228760732702165</v>
      </c>
      <c r="DW110" s="373">
        <f t="shared" si="461"/>
        <v>0.93170595770971021</v>
      </c>
      <c r="DX110" s="373">
        <f t="shared" si="462"/>
        <v>0.91847342891587314</v>
      </c>
      <c r="DY110" s="373"/>
      <c r="DZ110" s="373">
        <f t="shared" si="463"/>
        <v>0.90480466290905215</v>
      </c>
      <c r="EA110" s="373">
        <f t="shared" si="464"/>
        <v>0.90436842569606846</v>
      </c>
      <c r="EB110" s="373">
        <f t="shared" si="465"/>
        <v>0.90582254973934739</v>
      </c>
      <c r="EC110" s="373">
        <f t="shared" si="466"/>
        <v>0.89695239307534658</v>
      </c>
      <c r="ED110" s="373">
        <f t="shared" si="467"/>
        <v>0.87106898510498376</v>
      </c>
      <c r="EE110" s="373">
        <f t="shared" si="468"/>
        <v>0.96369668666184405</v>
      </c>
      <c r="EF110" s="373">
        <f t="shared" si="469"/>
        <v>0.92036379017213554</v>
      </c>
      <c r="EG110" s="373">
        <f t="shared" si="470"/>
        <v>0.86801532461409814</v>
      </c>
      <c r="EH110" s="373">
        <f t="shared" si="471"/>
        <v>0.87397723319154141</v>
      </c>
      <c r="EI110" s="373">
        <f t="shared" si="472"/>
        <v>0.89113589690223138</v>
      </c>
      <c r="EJ110" s="373">
        <f t="shared" si="473"/>
        <v>0.84911171205147362</v>
      </c>
      <c r="EK110" s="373">
        <f t="shared" si="474"/>
        <v>0.8469305259865556</v>
      </c>
      <c r="EM110" s="361">
        <v>40.880000000000003</v>
      </c>
      <c r="EN110" s="361">
        <v>37.9</v>
      </c>
      <c r="EO110" s="361">
        <v>34.299999999999997</v>
      </c>
      <c r="EP110" s="361">
        <v>34.71</v>
      </c>
      <c r="EQ110" s="361">
        <v>35.89</v>
      </c>
      <c r="ER110" s="361">
        <v>33</v>
      </c>
      <c r="ES110" s="244">
        <v>32.85</v>
      </c>
      <c r="EW110" s="375">
        <f t="shared" si="480"/>
        <v>-0.20248800000000244</v>
      </c>
      <c r="EX110" s="375">
        <f t="shared" si="481"/>
        <v>-1.4070320000000009</v>
      </c>
      <c r="EY110" s="244">
        <f t="shared" si="481"/>
        <v>0.20248800000000244</v>
      </c>
      <c r="EZ110" s="375">
        <f t="shared" si="481"/>
        <v>1.0695520000000016</v>
      </c>
      <c r="FA110" s="375">
        <f t="shared" si="481"/>
        <v>-0.22325600000000279</v>
      </c>
      <c r="FB110" s="375">
        <f t="shared" si="481"/>
        <v>1.4745280000000029</v>
      </c>
      <c r="FC110" s="375">
        <f t="shared" si="477"/>
        <v>-0.43612800000000362</v>
      </c>
      <c r="FD110" s="375">
        <f t="shared" si="477"/>
        <v>-0.61784799999999507</v>
      </c>
      <c r="FE110" s="375">
        <f t="shared" si="477"/>
        <v>1.0383999999994842E-2</v>
      </c>
      <c r="FF110" s="375">
        <f t="shared" si="477"/>
        <v>-1.264251999999999</v>
      </c>
      <c r="FG110" s="375">
        <f t="shared" si="477"/>
        <v>0.13239599999999996</v>
      </c>
      <c r="FH110" s="375">
        <f t="shared" si="477"/>
        <v>-0.19729599999999792</v>
      </c>
      <c r="FI110" s="375">
        <f t="shared" si="477"/>
        <v>0.29594399999999865</v>
      </c>
      <c r="FJ110" s="375">
        <f t="shared" si="477"/>
        <v>-9.8648000000000735E-2</v>
      </c>
      <c r="FK110" s="375">
        <f t="shared" si="477"/>
        <v>0.66976800000000125</v>
      </c>
      <c r="FL110" s="375">
        <f t="shared" si="477"/>
        <v>0.70091999999999999</v>
      </c>
      <c r="FM110" s="375">
        <f t="shared" si="477"/>
        <v>0.41016799999999876</v>
      </c>
      <c r="FN110" s="375">
        <f t="shared" si="477"/>
        <v>-0.40497599999999778</v>
      </c>
      <c r="FO110" s="375">
        <f t="shared" si="477"/>
        <v>0.14537599999999884</v>
      </c>
      <c r="FP110" s="375">
        <f t="shared" si="477"/>
        <v>-0.7268800000000013</v>
      </c>
      <c r="FQ110" s="375">
        <f t="shared" si="477"/>
        <v>0.14537599999999884</v>
      </c>
      <c r="FR110" s="375">
        <f t="shared" si="477"/>
        <v>0.18172000000000565</v>
      </c>
      <c r="FS110" s="375">
        <f t="shared" si="478"/>
        <v>-27.656232000000003</v>
      </c>
      <c r="FT110" s="375">
        <f t="shared" si="478"/>
        <v>28.056016</v>
      </c>
      <c r="FU110" s="375">
        <f t="shared" si="478"/>
        <v>-28.056016</v>
      </c>
      <c r="FV110" s="375">
        <f t="shared" si="478"/>
        <v>0</v>
      </c>
      <c r="FW110" s="375">
        <f t="shared" si="478"/>
        <v>27.341025999999999</v>
      </c>
      <c r="FX110" s="375">
        <f t="shared" si="478"/>
        <v>6.5273000000001247E-2</v>
      </c>
      <c r="FY110" s="375">
        <f t="shared" si="478"/>
        <v>-0.84352800000000272</v>
      </c>
      <c r="FZ110" s="375">
        <f t="shared" si="478"/>
        <v>-26.562770999999998</v>
      </c>
      <c r="GA110" s="375">
        <f t="shared" si="478"/>
        <v>26.894157</v>
      </c>
      <c r="GB110" s="375">
        <f t="shared" si="478"/>
        <v>0.17573499999999953</v>
      </c>
      <c r="GC110" s="375">
        <f t="shared" si="478"/>
        <v>-0.86361199999999982</v>
      </c>
      <c r="GD110" s="375">
        <f t="shared" si="478"/>
        <v>4.518900000000059E-2</v>
      </c>
      <c r="GE110" s="375">
        <f t="shared" si="478"/>
        <v>-0.3113020000000013</v>
      </c>
      <c r="GF110" s="375">
        <f t="shared" si="478"/>
        <v>2.5356050000000003</v>
      </c>
      <c r="GG110" s="375">
        <f t="shared" si="478"/>
        <v>-0.98411600000000021</v>
      </c>
      <c r="GH110" s="375">
        <f t="shared" si="478"/>
        <v>-5.020999999999276E-3</v>
      </c>
      <c r="GI110" s="375">
        <f t="shared" si="479"/>
        <v>-0.63264600000000115</v>
      </c>
      <c r="GJ110" s="375">
        <f t="shared" si="479"/>
        <v>0.38159600000000182</v>
      </c>
      <c r="GK110" s="375">
        <f t="shared" si="479"/>
        <v>-0.19581900000000019</v>
      </c>
      <c r="GL110" s="375">
        <f t="shared" si="479"/>
        <v>-0.39665899999999965</v>
      </c>
    </row>
    <row r="111" spans="1:194">
      <c r="C111" s="361">
        <v>38.11</v>
      </c>
      <c r="D111" s="361" t="s">
        <v>43</v>
      </c>
      <c r="E111" s="361">
        <v>37.99</v>
      </c>
      <c r="F111" s="361">
        <v>38.53</v>
      </c>
      <c r="G111" s="361">
        <v>38.79</v>
      </c>
      <c r="H111" s="361">
        <v>42.1</v>
      </c>
      <c r="I111" s="361">
        <v>42.84</v>
      </c>
      <c r="J111" s="361">
        <v>42.34</v>
      </c>
      <c r="K111" s="361">
        <v>42.26</v>
      </c>
      <c r="L111" s="361">
        <v>42.36</v>
      </c>
      <c r="M111" s="361">
        <v>39.090000000000003</v>
      </c>
      <c r="N111" s="361">
        <v>37.31</v>
      </c>
      <c r="O111" s="361">
        <v>42.4</v>
      </c>
      <c r="P111" s="361">
        <v>39.89</v>
      </c>
      <c r="Q111" s="361">
        <v>39.22</v>
      </c>
      <c r="R111" s="361">
        <v>39.99</v>
      </c>
      <c r="S111" s="361">
        <v>43.65</v>
      </c>
      <c r="T111" s="361">
        <v>43.69</v>
      </c>
      <c r="U111" s="361">
        <v>44.36</v>
      </c>
      <c r="V111" s="372">
        <v>44.31</v>
      </c>
      <c r="W111" s="361">
        <v>45.06</v>
      </c>
      <c r="X111" s="361">
        <v>43.76</v>
      </c>
      <c r="Y111" s="361">
        <v>45.03</v>
      </c>
      <c r="Z111" s="361">
        <v>45.58</v>
      </c>
      <c r="AA111" s="372"/>
      <c r="AB111" s="361">
        <v>44.33</v>
      </c>
      <c r="AC111" s="372"/>
      <c r="AD111" s="372"/>
      <c r="AE111" s="361">
        <v>43.33</v>
      </c>
      <c r="AF111" s="361">
        <v>44.3</v>
      </c>
      <c r="AG111" s="361">
        <v>43.27</v>
      </c>
      <c r="AH111" s="372"/>
      <c r="AI111" s="361">
        <v>41.1</v>
      </c>
      <c r="AJ111" s="361">
        <v>41.5</v>
      </c>
      <c r="AK111" s="378">
        <v>40.22</v>
      </c>
      <c r="AL111" s="374">
        <v>39.630000000000003</v>
      </c>
      <c r="AM111" s="379">
        <v>38.869999999999997</v>
      </c>
      <c r="AN111" s="379">
        <v>43.86</v>
      </c>
      <c r="AO111" s="379">
        <v>42.75</v>
      </c>
      <c r="AP111" s="379">
        <v>39.18</v>
      </c>
      <c r="AQ111" s="379">
        <v>38.93</v>
      </c>
      <c r="AR111" s="379">
        <v>40.11</v>
      </c>
      <c r="AS111" s="379">
        <v>37.83</v>
      </c>
      <c r="AT111" s="244">
        <v>37.520000000000003</v>
      </c>
      <c r="AU111" s="380"/>
      <c r="AW111" s="373">
        <f t="shared" si="428"/>
        <v>32.536711999999994</v>
      </c>
      <c r="AX111" s="361" t="s">
        <v>43</v>
      </c>
      <c r="AY111" s="373">
        <f t="shared" si="429"/>
        <v>32.474407999999997</v>
      </c>
      <c r="AZ111" s="373">
        <f t="shared" si="429"/>
        <v>32.754776</v>
      </c>
      <c r="BA111" s="373">
        <f t="shared" si="429"/>
        <v>32.889768000000004</v>
      </c>
      <c r="BB111" s="373">
        <f t="shared" si="429"/>
        <v>34.608319999999999</v>
      </c>
      <c r="BC111" s="373">
        <f t="shared" si="429"/>
        <v>34.992528</v>
      </c>
      <c r="BD111" s="373">
        <f t="shared" si="429"/>
        <v>34.732928000000001</v>
      </c>
      <c r="BE111" s="373">
        <f t="shared" si="429"/>
        <v>34.691392</v>
      </c>
      <c r="BF111" s="373">
        <f t="shared" si="429"/>
        <v>34.743312000000003</v>
      </c>
      <c r="BG111" s="373">
        <f t="shared" si="429"/>
        <v>33.045528000000004</v>
      </c>
      <c r="BH111" s="373">
        <f t="shared" si="429"/>
        <v>32.121352000000002</v>
      </c>
      <c r="BI111" s="373">
        <f t="shared" si="429"/>
        <v>34.76408</v>
      </c>
      <c r="BJ111" s="373">
        <f t="shared" si="429"/>
        <v>33.460887999999997</v>
      </c>
      <c r="BK111" s="373">
        <f t="shared" si="429"/>
        <v>33.113023999999996</v>
      </c>
      <c r="BL111" s="373">
        <f t="shared" si="429"/>
        <v>33.512808</v>
      </c>
      <c r="BM111" s="373">
        <f t="shared" si="429"/>
        <v>35.413080000000001</v>
      </c>
      <c r="BN111" s="373">
        <f t="shared" si="429"/>
        <v>35.433847999999998</v>
      </c>
      <c r="BO111" s="373">
        <f t="shared" si="430"/>
        <v>35.781711999999999</v>
      </c>
      <c r="BP111" s="373">
        <f t="shared" si="430"/>
        <v>35.755752000000001</v>
      </c>
      <c r="BQ111" s="373">
        <f t="shared" si="430"/>
        <v>36.145151999999996</v>
      </c>
      <c r="BR111" s="373">
        <f t="shared" si="430"/>
        <v>35.470191999999997</v>
      </c>
      <c r="BS111" s="373">
        <f t="shared" si="430"/>
        <v>36.129576</v>
      </c>
      <c r="BT111" s="373">
        <f t="shared" si="430"/>
        <v>36.415136000000004</v>
      </c>
      <c r="BU111" s="373"/>
      <c r="BV111" s="373">
        <f t="shared" si="431"/>
        <v>35.766136000000003</v>
      </c>
      <c r="BW111" s="373"/>
      <c r="BX111" s="373"/>
      <c r="BY111" s="373">
        <f t="shared" si="432"/>
        <v>34.505993000000004</v>
      </c>
      <c r="BZ111" s="373">
        <f t="shared" si="432"/>
        <v>34.993029999999997</v>
      </c>
      <c r="CA111" s="373">
        <f t="shared" si="432"/>
        <v>34.475867000000001</v>
      </c>
      <c r="CB111" s="373"/>
      <c r="CC111" s="373">
        <f t="shared" si="433"/>
        <v>33.386310000000002</v>
      </c>
      <c r="CD111" s="373">
        <f t="shared" si="433"/>
        <v>33.587150000000001</v>
      </c>
      <c r="CE111" s="373">
        <f t="shared" si="433"/>
        <v>32.944462000000001</v>
      </c>
      <c r="CF111" s="373">
        <f t="shared" si="433"/>
        <v>32.648223000000002</v>
      </c>
      <c r="CG111" s="373">
        <f t="shared" si="433"/>
        <v>32.266627</v>
      </c>
      <c r="CH111" s="373">
        <f t="shared" si="433"/>
        <v>34.772106000000001</v>
      </c>
      <c r="CI111" s="373">
        <f t="shared" si="433"/>
        <v>34.214775000000003</v>
      </c>
      <c r="CJ111" s="373">
        <f t="shared" si="433"/>
        <v>32.422277999999999</v>
      </c>
      <c r="CK111" s="373">
        <f t="shared" si="433"/>
        <v>32.296752999999995</v>
      </c>
      <c r="CL111" s="373">
        <f t="shared" si="433"/>
        <v>32.889230999999995</v>
      </c>
      <c r="CM111" s="373">
        <f t="shared" si="433"/>
        <v>31.744443</v>
      </c>
      <c r="CN111" s="373">
        <f t="shared" si="433"/>
        <v>31.588792000000002</v>
      </c>
      <c r="CO111" s="373"/>
      <c r="CP111" s="373">
        <v>33.193463304526908</v>
      </c>
      <c r="CQ111" s="373">
        <f t="shared" si="435"/>
        <v>26.554770643621527</v>
      </c>
      <c r="CR111" s="373">
        <f t="shared" si="436"/>
        <v>1.3079731874220828</v>
      </c>
      <c r="CS111" s="373"/>
      <c r="CT111" s="373"/>
      <c r="CU111" s="373"/>
      <c r="CV111" s="373">
        <f t="shared" si="437"/>
        <v>0.9783374425883169</v>
      </c>
      <c r="CW111" s="373">
        <f t="shared" si="438"/>
        <v>0.98678392487996036</v>
      </c>
      <c r="CX111" s="373">
        <f t="shared" si="439"/>
        <v>0.990850749687048</v>
      </c>
      <c r="CY111" s="373">
        <f t="shared" si="440"/>
        <v>1.0426245578080469</v>
      </c>
      <c r="CZ111" s="373">
        <f t="shared" si="441"/>
        <v>1.054199366874373</v>
      </c>
      <c r="DA111" s="373">
        <f t="shared" si="442"/>
        <v>1.0463785499376663</v>
      </c>
      <c r="DB111" s="373">
        <f t="shared" si="443"/>
        <v>1.0451272192277932</v>
      </c>
      <c r="DC111" s="373">
        <f t="shared" si="444"/>
        <v>1.0466913826151345</v>
      </c>
      <c r="DD111" s="362">
        <f t="shared" si="445"/>
        <v>0.99554323984907211</v>
      </c>
      <c r="DE111" s="373">
        <f t="shared" si="446"/>
        <v>0.96770113155439574</v>
      </c>
      <c r="DF111" s="373">
        <f t="shared" si="447"/>
        <v>1.0473170479700711</v>
      </c>
      <c r="DG111" s="373">
        <f t="shared" si="448"/>
        <v>1.0080565469478027</v>
      </c>
      <c r="DH111" s="373">
        <f t="shared" si="449"/>
        <v>0.9975766522526156</v>
      </c>
      <c r="DI111" s="373">
        <f t="shared" si="450"/>
        <v>1.0096207103351442</v>
      </c>
      <c r="DJ111" s="373">
        <f t="shared" si="451"/>
        <v>1.0668690903118381</v>
      </c>
      <c r="DK111" s="373">
        <f t="shared" si="452"/>
        <v>1.0674947556667744</v>
      </c>
      <c r="DL111" s="373">
        <f t="shared" si="453"/>
        <v>1.0779746503619616</v>
      </c>
      <c r="DM111" s="373">
        <f t="shared" si="454"/>
        <v>1.0771925686682911</v>
      </c>
      <c r="DN111" s="373">
        <f t="shared" si="455"/>
        <v>1.0889237940733512</v>
      </c>
      <c r="DO111" s="373">
        <f t="shared" si="456"/>
        <v>1.0685896700379134</v>
      </c>
      <c r="DP111" s="373">
        <f t="shared" si="457"/>
        <v>1.0884545450571488</v>
      </c>
      <c r="DQ111" s="373">
        <f t="shared" si="458"/>
        <v>1.0970574436875264</v>
      </c>
      <c r="DR111" s="373"/>
      <c r="DS111" s="373">
        <f t="shared" si="459"/>
        <v>1.0775054013457595</v>
      </c>
      <c r="DT111" s="373"/>
      <c r="DU111" s="373"/>
      <c r="DV111" s="373">
        <f t="shared" si="460"/>
        <v>1.0395418122969438</v>
      </c>
      <c r="DW111" s="373">
        <f t="shared" si="461"/>
        <v>1.0542144903339348</v>
      </c>
      <c r="DX111" s="373">
        <f t="shared" si="462"/>
        <v>1.0386342239647588</v>
      </c>
      <c r="DY111" s="373"/>
      <c r="DZ111" s="373">
        <f t="shared" si="463"/>
        <v>1.0058097792840675</v>
      </c>
      <c r="EA111" s="373">
        <f t="shared" si="464"/>
        <v>1.0118603681653009</v>
      </c>
      <c r="EB111" s="373">
        <f t="shared" si="465"/>
        <v>0.99249848374535388</v>
      </c>
      <c r="EC111" s="373">
        <f t="shared" si="466"/>
        <v>0.98357386514553469</v>
      </c>
      <c r="ED111" s="373">
        <f t="shared" si="467"/>
        <v>0.97207774627119103</v>
      </c>
      <c r="EE111" s="373">
        <f t="shared" si="468"/>
        <v>1.0475588425645781</v>
      </c>
      <c r="EF111" s="373">
        <f t="shared" si="469"/>
        <v>1.0307684584191554</v>
      </c>
      <c r="EG111" s="373">
        <f t="shared" si="470"/>
        <v>0.97676695265414692</v>
      </c>
      <c r="EH111" s="373">
        <f t="shared" si="471"/>
        <v>0.972985334603376</v>
      </c>
      <c r="EI111" s="373">
        <f t="shared" si="472"/>
        <v>0.9908345718030146</v>
      </c>
      <c r="EJ111" s="373">
        <f t="shared" si="473"/>
        <v>0.95634621517998419</v>
      </c>
      <c r="EK111" s="373">
        <f t="shared" si="474"/>
        <v>0.9516570087970283</v>
      </c>
      <c r="EM111" s="361">
        <v>43.86</v>
      </c>
      <c r="EN111" s="361">
        <v>42.75</v>
      </c>
      <c r="EO111" s="361">
        <v>39.18</v>
      </c>
      <c r="EP111" s="361">
        <v>38.93</v>
      </c>
      <c r="EQ111" s="361">
        <v>40.11</v>
      </c>
      <c r="ER111" s="361">
        <v>37.83</v>
      </c>
      <c r="ES111" s="244">
        <v>37.520000000000003</v>
      </c>
      <c r="EW111" s="375">
        <f t="shared" si="480"/>
        <v>1.5575999999999972</v>
      </c>
      <c r="EX111" s="375">
        <f t="shared" si="481"/>
        <v>-1.5887519999999995</v>
      </c>
      <c r="EY111" s="244">
        <f t="shared" si="481"/>
        <v>0.87744800000000112</v>
      </c>
      <c r="EZ111" s="375">
        <f t="shared" si="481"/>
        <v>0.49324000000000012</v>
      </c>
      <c r="FA111" s="375">
        <f t="shared" si="481"/>
        <v>0.15576000000000079</v>
      </c>
      <c r="FB111" s="375">
        <f t="shared" si="481"/>
        <v>-0.34267200000000031</v>
      </c>
      <c r="FC111" s="375">
        <f t="shared" si="477"/>
        <v>0.16095199999999821</v>
      </c>
      <c r="FD111" s="375">
        <f t="shared" si="477"/>
        <v>-0.29594399999999865</v>
      </c>
      <c r="FE111" s="375">
        <f t="shared" si="477"/>
        <v>-1.0695520000000016</v>
      </c>
      <c r="FF111" s="375">
        <f t="shared" si="477"/>
        <v>-1.0435919999999967</v>
      </c>
      <c r="FG111" s="375">
        <f t="shared" si="477"/>
        <v>2.030071999999997</v>
      </c>
      <c r="FH111" s="375">
        <f t="shared" si="477"/>
        <v>-8.8263999999998788E-2</v>
      </c>
      <c r="FI111" s="375">
        <f t="shared" si="477"/>
        <v>0.16614399999999918</v>
      </c>
      <c r="FJ111" s="375">
        <f t="shared" si="477"/>
        <v>-0.10383999999999816</v>
      </c>
      <c r="FK111" s="375">
        <f t="shared" si="477"/>
        <v>1.1214719999999971</v>
      </c>
      <c r="FL111" s="375">
        <f t="shared" si="477"/>
        <v>1.3135760000000012</v>
      </c>
      <c r="FM111" s="375">
        <f t="shared" si="477"/>
        <v>8.3072000000001367E-2</v>
      </c>
      <c r="FN111" s="375">
        <f t="shared" si="477"/>
        <v>-0.37901600000000357</v>
      </c>
      <c r="FO111" s="375">
        <f t="shared" si="477"/>
        <v>-0.11422399999999655</v>
      </c>
      <c r="FP111" s="375">
        <f t="shared" si="477"/>
        <v>-0.19729600000000147</v>
      </c>
      <c r="FQ111" s="375">
        <f t="shared" si="477"/>
        <v>-1.1110879999999987</v>
      </c>
      <c r="FR111" s="375">
        <f t="shared" si="477"/>
        <v>0.4776639999999972</v>
      </c>
      <c r="FS111" s="375">
        <f t="shared" si="478"/>
        <v>-30.018591999999998</v>
      </c>
      <c r="FT111" s="375">
        <f t="shared" si="478"/>
        <v>31.254287999999999</v>
      </c>
      <c r="FU111" s="375">
        <f t="shared" si="478"/>
        <v>-31.254287999999999</v>
      </c>
      <c r="FV111" s="375">
        <f t="shared" si="478"/>
        <v>0</v>
      </c>
      <c r="FW111" s="375">
        <f t="shared" si="478"/>
        <v>29.158628</v>
      </c>
      <c r="FX111" s="375">
        <f t="shared" si="478"/>
        <v>0.83850699999999989</v>
      </c>
      <c r="FY111" s="375">
        <f t="shared" si="478"/>
        <v>-1.4510690000000004</v>
      </c>
      <c r="FZ111" s="375">
        <f t="shared" si="478"/>
        <v>-28.546066</v>
      </c>
      <c r="GA111" s="375">
        <f t="shared" si="478"/>
        <v>28.962809</v>
      </c>
      <c r="GB111" s="375">
        <f t="shared" si="478"/>
        <v>0.60252000000000194</v>
      </c>
      <c r="GC111" s="375">
        <f t="shared" si="478"/>
        <v>-1.2552500000000038</v>
      </c>
      <c r="GD111" s="375">
        <f t="shared" si="478"/>
        <v>0.59247800000000339</v>
      </c>
      <c r="GE111" s="375">
        <f t="shared" si="478"/>
        <v>-0.8585910000000041</v>
      </c>
      <c r="GF111" s="375">
        <f t="shared" si="478"/>
        <v>2.7866549999999997</v>
      </c>
      <c r="GG111" s="375">
        <f t="shared" si="478"/>
        <v>-0.93390599999999679</v>
      </c>
      <c r="GH111" s="375">
        <f t="shared" si="478"/>
        <v>0.15565099999999887</v>
      </c>
      <c r="GI111" s="375">
        <f t="shared" si="479"/>
        <v>-0.42176399999999958</v>
      </c>
      <c r="GJ111" s="375">
        <f t="shared" si="479"/>
        <v>-5.0209999999999866E-2</v>
      </c>
      <c r="GK111" s="375">
        <f t="shared" si="479"/>
        <v>-0.41172199999999748</v>
      </c>
      <c r="GL111" s="375">
        <f t="shared" si="479"/>
        <v>-0.32134399999999985</v>
      </c>
    </row>
    <row r="112" spans="1:194">
      <c r="C112" s="361">
        <v>36.950000000000003</v>
      </c>
      <c r="D112" s="361" t="s">
        <v>44</v>
      </c>
      <c r="E112" s="361">
        <v>38.54</v>
      </c>
      <c r="F112" s="361">
        <v>38.6</v>
      </c>
      <c r="G112" s="361">
        <v>38.94</v>
      </c>
      <c r="H112" s="361">
        <v>39.54</v>
      </c>
      <c r="I112" s="361">
        <v>38.42</v>
      </c>
      <c r="J112" s="361">
        <v>39.369999999999997</v>
      </c>
      <c r="K112" s="361">
        <v>39.700000000000003</v>
      </c>
      <c r="L112" s="361">
        <v>39.979999999999997</v>
      </c>
      <c r="M112" s="361">
        <v>37.46</v>
      </c>
      <c r="N112" s="361">
        <v>35.92</v>
      </c>
      <c r="O112" s="361">
        <v>43.72</v>
      </c>
      <c r="P112" s="361">
        <v>43.1</v>
      </c>
      <c r="Q112" s="361">
        <v>41.15</v>
      </c>
      <c r="R112" s="361">
        <v>40.97</v>
      </c>
      <c r="S112" s="361">
        <v>42.32</v>
      </c>
      <c r="T112" s="361">
        <v>44.36</v>
      </c>
      <c r="U112" s="361">
        <v>43.72</v>
      </c>
      <c r="V112" s="372">
        <v>45.24</v>
      </c>
      <c r="W112" s="361">
        <v>45.38</v>
      </c>
      <c r="X112" s="361">
        <v>41.35</v>
      </c>
      <c r="Y112" s="361">
        <v>43.01</v>
      </c>
      <c r="Z112" s="361">
        <v>45.07</v>
      </c>
      <c r="AA112" s="372"/>
      <c r="AB112" s="361">
        <v>44.52</v>
      </c>
      <c r="AC112" s="372"/>
      <c r="AD112" s="372"/>
      <c r="AE112" s="361">
        <v>44.01</v>
      </c>
      <c r="AF112" s="361">
        <v>46.27</v>
      </c>
      <c r="AG112" s="361">
        <v>45.51</v>
      </c>
      <c r="AH112" s="372"/>
      <c r="AI112" s="361">
        <v>41.72</v>
      </c>
      <c r="AJ112" s="361">
        <v>42.69</v>
      </c>
      <c r="AK112" s="378">
        <v>42.73</v>
      </c>
      <c r="AL112" s="374">
        <v>40.1</v>
      </c>
      <c r="AM112" s="379">
        <v>39.28</v>
      </c>
      <c r="AN112" s="379">
        <v>42.75</v>
      </c>
      <c r="AO112" s="379">
        <v>42.02</v>
      </c>
      <c r="AP112" s="379">
        <v>40.82</v>
      </c>
      <c r="AQ112" s="379">
        <v>37.229999999999997</v>
      </c>
      <c r="AR112" s="379">
        <v>43.4</v>
      </c>
      <c r="AS112" s="379">
        <v>39.200000000000003</v>
      </c>
      <c r="AT112" s="244">
        <v>38.880000000000003</v>
      </c>
      <c r="AU112" s="380"/>
      <c r="AW112" s="373">
        <f t="shared" si="428"/>
        <v>31.934440000000002</v>
      </c>
      <c r="AX112" s="361" t="s">
        <v>44</v>
      </c>
      <c r="AY112" s="373">
        <f t="shared" si="429"/>
        <v>32.759968000000001</v>
      </c>
      <c r="AZ112" s="373">
        <f t="shared" si="429"/>
        <v>32.791119999999999</v>
      </c>
      <c r="BA112" s="373">
        <f t="shared" si="429"/>
        <v>32.967647999999997</v>
      </c>
      <c r="BB112" s="373">
        <f t="shared" si="429"/>
        <v>33.279167999999999</v>
      </c>
      <c r="BC112" s="373">
        <f t="shared" si="429"/>
        <v>32.697664000000003</v>
      </c>
      <c r="BD112" s="373">
        <f t="shared" si="429"/>
        <v>33.190904000000003</v>
      </c>
      <c r="BE112" s="373">
        <f t="shared" si="429"/>
        <v>33.36224</v>
      </c>
      <c r="BF112" s="373">
        <f t="shared" si="429"/>
        <v>33.507615999999999</v>
      </c>
      <c r="BG112" s="373">
        <f t="shared" si="429"/>
        <v>32.199231999999995</v>
      </c>
      <c r="BH112" s="373">
        <f t="shared" si="429"/>
        <v>31.399664000000001</v>
      </c>
      <c r="BI112" s="373">
        <f t="shared" si="429"/>
        <v>35.449424</v>
      </c>
      <c r="BJ112" s="373">
        <f t="shared" si="429"/>
        <v>35.127520000000004</v>
      </c>
      <c r="BK112" s="373">
        <f t="shared" si="429"/>
        <v>34.115079999999999</v>
      </c>
      <c r="BL112" s="373">
        <f t="shared" si="429"/>
        <v>34.021624000000003</v>
      </c>
      <c r="BM112" s="373">
        <f t="shared" si="429"/>
        <v>34.722543999999999</v>
      </c>
      <c r="BN112" s="373">
        <f t="shared" si="429"/>
        <v>35.781711999999999</v>
      </c>
      <c r="BO112" s="373">
        <f t="shared" si="430"/>
        <v>35.449424</v>
      </c>
      <c r="BP112" s="373">
        <f t="shared" si="430"/>
        <v>36.238607999999999</v>
      </c>
      <c r="BQ112" s="373">
        <f t="shared" si="430"/>
        <v>36.311295999999999</v>
      </c>
      <c r="BR112" s="373">
        <f t="shared" si="430"/>
        <v>34.218919999999997</v>
      </c>
      <c r="BS112" s="373">
        <f t="shared" si="430"/>
        <v>35.080792000000002</v>
      </c>
      <c r="BT112" s="373">
        <f t="shared" si="430"/>
        <v>36.150344000000004</v>
      </c>
      <c r="BU112" s="373"/>
      <c r="BV112" s="373">
        <f t="shared" si="431"/>
        <v>35.864784</v>
      </c>
      <c r="BW112" s="373"/>
      <c r="BX112" s="373"/>
      <c r="BY112" s="373">
        <f t="shared" si="432"/>
        <v>34.847420999999997</v>
      </c>
      <c r="BZ112" s="373">
        <f t="shared" si="432"/>
        <v>35.982167000000004</v>
      </c>
      <c r="CA112" s="373">
        <f t="shared" si="432"/>
        <v>35.600571000000002</v>
      </c>
      <c r="CB112" s="373"/>
      <c r="CC112" s="373">
        <f t="shared" si="433"/>
        <v>33.697611999999999</v>
      </c>
      <c r="CD112" s="373">
        <f t="shared" si="433"/>
        <v>34.184648999999993</v>
      </c>
      <c r="CE112" s="373">
        <f t="shared" si="433"/>
        <v>34.204732999999997</v>
      </c>
      <c r="CF112" s="373">
        <f t="shared" si="433"/>
        <v>32.884209999999996</v>
      </c>
      <c r="CG112" s="373">
        <f t="shared" si="433"/>
        <v>32.472487999999998</v>
      </c>
      <c r="CH112" s="373">
        <f t="shared" si="433"/>
        <v>34.214775000000003</v>
      </c>
      <c r="CI112" s="373">
        <f t="shared" si="433"/>
        <v>33.848241999999999</v>
      </c>
      <c r="CJ112" s="373">
        <f t="shared" si="433"/>
        <v>33.245722000000001</v>
      </c>
      <c r="CK112" s="373">
        <f t="shared" si="433"/>
        <v>31.443182999999998</v>
      </c>
      <c r="CL112" s="373">
        <f t="shared" si="433"/>
        <v>34.541139999999999</v>
      </c>
      <c r="CM112" s="373">
        <f t="shared" si="433"/>
        <v>32.432320000000004</v>
      </c>
      <c r="CN112" s="373">
        <f t="shared" si="433"/>
        <v>32.271647999999999</v>
      </c>
      <c r="CO112" s="373"/>
      <c r="CP112" s="373">
        <v>32.791150945302306</v>
      </c>
      <c r="CQ112" s="373">
        <f t="shared" si="435"/>
        <v>26.232920756241846</v>
      </c>
      <c r="CR112" s="373">
        <f t="shared" si="436"/>
        <v>1.26523860260976</v>
      </c>
      <c r="CS112" s="373"/>
      <c r="CT112" s="373"/>
      <c r="CU112" s="373"/>
      <c r="CV112" s="373">
        <f t="shared" si="437"/>
        <v>0.99904904389131322</v>
      </c>
      <c r="CW112" s="373">
        <f t="shared" si="438"/>
        <v>0.99999905629105978</v>
      </c>
      <c r="CX112" s="373">
        <f t="shared" si="439"/>
        <v>1.0053824598896239</v>
      </c>
      <c r="CY112" s="373">
        <f t="shared" si="440"/>
        <v>1.0148825838870901</v>
      </c>
      <c r="CZ112" s="373">
        <f t="shared" si="441"/>
        <v>0.99714901909182008</v>
      </c>
      <c r="DA112" s="373">
        <f t="shared" si="442"/>
        <v>1.0121908820878081</v>
      </c>
      <c r="DB112" s="373">
        <f t="shared" si="443"/>
        <v>1.0174159502864144</v>
      </c>
      <c r="DC112" s="373">
        <f t="shared" si="444"/>
        <v>1.0218493414852319</v>
      </c>
      <c r="DD112" s="362">
        <f t="shared" si="445"/>
        <v>0.98194882069587408</v>
      </c>
      <c r="DE112" s="373">
        <f t="shared" si="446"/>
        <v>0.95756516910237788</v>
      </c>
      <c r="DF112" s="373">
        <f t="shared" si="447"/>
        <v>1.0810667810694374</v>
      </c>
      <c r="DG112" s="373">
        <f t="shared" si="448"/>
        <v>1.0712499862720557</v>
      </c>
      <c r="DH112" s="373">
        <f t="shared" si="449"/>
        <v>1.0403745832802909</v>
      </c>
      <c r="DI112" s="373">
        <f t="shared" si="450"/>
        <v>1.0375245460810509</v>
      </c>
      <c r="DJ112" s="373">
        <f t="shared" si="451"/>
        <v>1.0588998250753496</v>
      </c>
      <c r="DK112" s="373">
        <f t="shared" si="452"/>
        <v>1.0912002466667345</v>
      </c>
      <c r="DL112" s="373">
        <f t="shared" si="453"/>
        <v>1.0810667810694374</v>
      </c>
      <c r="DM112" s="373">
        <f>BP112/CP112</f>
        <v>1.1051337618630181</v>
      </c>
      <c r="DN112" s="373">
        <f t="shared" si="455"/>
        <v>1.1073504574624269</v>
      </c>
      <c r="DO112" s="373">
        <f t="shared" si="456"/>
        <v>1.0435412912794462</v>
      </c>
      <c r="DP112" s="373">
        <f t="shared" si="457"/>
        <v>1.0698249676724358</v>
      </c>
      <c r="DQ112" s="373">
        <f t="shared" si="458"/>
        <v>1.1024420600637361</v>
      </c>
      <c r="DR112" s="373"/>
      <c r="DS112" s="373">
        <f t="shared" si="459"/>
        <v>1.0937336130660589</v>
      </c>
      <c r="DT112" s="373"/>
      <c r="DU112" s="373"/>
      <c r="DV112" s="373">
        <f t="shared" si="460"/>
        <v>1.0627080781070379</v>
      </c>
      <c r="DW112" s="373">
        <f t="shared" si="461"/>
        <v>1.0973133288313215</v>
      </c>
      <c r="DX112" s="373">
        <f t="shared" si="462"/>
        <v>1.085676164870943</v>
      </c>
      <c r="DY112" s="373"/>
      <c r="DZ112" s="373">
        <f t="shared" si="463"/>
        <v>1.0276434656474769</v>
      </c>
      <c r="EA112" s="373">
        <f t="shared" si="464"/>
        <v>1.0424961617548019</v>
      </c>
      <c r="EB112" s="373">
        <f t="shared" si="465"/>
        <v>1.043108644068506</v>
      </c>
      <c r="EC112" s="373">
        <f t="shared" si="466"/>
        <v>1.0028379319424596</v>
      </c>
      <c r="ED112" s="373">
        <f t="shared" si="467"/>
        <v>0.99028204451152513</v>
      </c>
      <c r="EE112" s="373">
        <f t="shared" si="468"/>
        <v>1.0434148852253582</v>
      </c>
      <c r="EF112" s="373">
        <f t="shared" si="469"/>
        <v>1.0322370830002578</v>
      </c>
      <c r="EG112" s="373">
        <f t="shared" si="470"/>
        <v>1.013862613589134</v>
      </c>
      <c r="EH112" s="373">
        <f t="shared" si="471"/>
        <v>0.95889232593418872</v>
      </c>
      <c r="EI112" s="373">
        <f t="shared" si="472"/>
        <v>1.0533677228230502</v>
      </c>
      <c r="EJ112" s="373">
        <f t="shared" si="473"/>
        <v>0.98905707988411706</v>
      </c>
      <c r="EK112" s="373">
        <f t="shared" si="474"/>
        <v>0.98415722137448391</v>
      </c>
      <c r="EM112" s="361">
        <v>42.75</v>
      </c>
      <c r="EN112" s="361">
        <v>42.02</v>
      </c>
      <c r="EO112" s="361">
        <v>40.82</v>
      </c>
      <c r="EP112" s="361">
        <v>37.229999999999997</v>
      </c>
      <c r="EQ112" s="361">
        <v>43.4</v>
      </c>
      <c r="ER112" s="361">
        <v>39.200000000000003</v>
      </c>
      <c r="ES112" s="244">
        <v>38.880000000000003</v>
      </c>
      <c r="EW112" s="375">
        <f t="shared" si="480"/>
        <v>-1.1941600000000001</v>
      </c>
      <c r="EX112" s="375">
        <f t="shared" si="481"/>
        <v>0.48285599999999818</v>
      </c>
      <c r="EY112" s="244">
        <f t="shared" si="481"/>
        <v>-0.8514879999999998</v>
      </c>
      <c r="EZ112" s="375">
        <f t="shared" si="481"/>
        <v>0.77880000000000393</v>
      </c>
      <c r="FA112" s="375">
        <f t="shared" si="481"/>
        <v>-0.2596000000000025</v>
      </c>
      <c r="FB112" s="375">
        <f t="shared" si="481"/>
        <v>0</v>
      </c>
      <c r="FC112" s="375">
        <f t="shared" si="477"/>
        <v>0.10903199999999913</v>
      </c>
      <c r="FD112" s="375">
        <f t="shared" si="477"/>
        <v>3.1151999999998736E-2</v>
      </c>
      <c r="FE112" s="375">
        <f t="shared" si="477"/>
        <v>-1.1733919999999962</v>
      </c>
      <c r="FF112" s="375">
        <f t="shared" si="477"/>
        <v>-1.079936</v>
      </c>
      <c r="FG112" s="375">
        <f t="shared" si="477"/>
        <v>1.5783679999999976</v>
      </c>
      <c r="FH112" s="375">
        <f t="shared" si="477"/>
        <v>0.33748000000000289</v>
      </c>
      <c r="FI112" s="375">
        <f t="shared" si="477"/>
        <v>-0.35824800000000323</v>
      </c>
      <c r="FJ112" s="375">
        <f t="shared" si="477"/>
        <v>0.86706399999999917</v>
      </c>
      <c r="FK112" s="375">
        <f t="shared" si="477"/>
        <v>0.6801520000000032</v>
      </c>
      <c r="FL112" s="375">
        <f t="shared" si="477"/>
        <v>3.2657680000000013</v>
      </c>
      <c r="FM112" s="375">
        <f t="shared" si="477"/>
        <v>0.93975199999999859</v>
      </c>
      <c r="FN112" s="375">
        <f t="shared" si="477"/>
        <v>0.51400800000000402</v>
      </c>
      <c r="FO112" s="375">
        <f t="shared" si="477"/>
        <v>-1.2668480000000102</v>
      </c>
      <c r="FP112" s="375">
        <f t="shared" si="477"/>
        <v>-0.46727999999999525</v>
      </c>
      <c r="FQ112" s="375">
        <f t="shared" si="477"/>
        <v>-0.72168800000000033</v>
      </c>
      <c r="FR112" s="375">
        <f t="shared" si="477"/>
        <v>0.77879999999999683</v>
      </c>
      <c r="FS112" s="375">
        <f t="shared" si="478"/>
        <v>-33.834711999999996</v>
      </c>
      <c r="FT112" s="375">
        <f t="shared" si="478"/>
        <v>33.398584</v>
      </c>
      <c r="FU112" s="375">
        <f t="shared" si="478"/>
        <v>-33.398584</v>
      </c>
      <c r="FV112" s="375">
        <f t="shared" si="478"/>
        <v>0</v>
      </c>
      <c r="FW112" s="375">
        <f t="shared" si="478"/>
        <v>30.634801999999997</v>
      </c>
      <c r="FX112" s="375">
        <f t="shared" si="478"/>
        <v>0.95399000000000456</v>
      </c>
      <c r="FY112" s="375">
        <f t="shared" si="478"/>
        <v>-0.7180029999999995</v>
      </c>
      <c r="FZ112" s="375">
        <f t="shared" si="478"/>
        <v>-30.870789000000002</v>
      </c>
      <c r="GA112" s="375">
        <f t="shared" si="478"/>
        <v>30.107596999999998</v>
      </c>
      <c r="GB112" s="375">
        <f t="shared" si="478"/>
        <v>0.57741500000000201</v>
      </c>
      <c r="GC112" s="375">
        <f t="shared" si="478"/>
        <v>-0.48703700000000083</v>
      </c>
      <c r="GD112" s="375">
        <f t="shared" si="478"/>
        <v>-0.27113399999999999</v>
      </c>
      <c r="GE112" s="375">
        <f t="shared" si="478"/>
        <v>-0.7180029999999995</v>
      </c>
      <c r="GF112" s="375">
        <f t="shared" si="478"/>
        <v>3.4293430000000029</v>
      </c>
      <c r="GG112" s="375">
        <f t="shared" si="478"/>
        <v>-2.0234630000000031</v>
      </c>
      <c r="GH112" s="375">
        <f t="shared" si="478"/>
        <v>-7.5314999999999799E-2</v>
      </c>
      <c r="GI112" s="375">
        <f t="shared" si="479"/>
        <v>0.5573309999999978</v>
      </c>
      <c r="GJ112" s="375">
        <f t="shared" si="479"/>
        <v>-1.0493889999999979</v>
      </c>
      <c r="GK112" s="375">
        <f t="shared" si="479"/>
        <v>-0.74310799999999944</v>
      </c>
      <c r="GL112" s="375">
        <f t="shared" si="479"/>
        <v>4.518900000000059E-2</v>
      </c>
    </row>
    <row r="113" spans="1:194">
      <c r="D113" s="361" t="s">
        <v>121</v>
      </c>
      <c r="E113" s="361">
        <v>37.26</v>
      </c>
      <c r="F113" s="361">
        <v>37.619999999999997</v>
      </c>
      <c r="G113" s="361">
        <v>37.25</v>
      </c>
      <c r="H113" s="361">
        <v>37.4</v>
      </c>
      <c r="I113" s="361">
        <v>37.909999999999997</v>
      </c>
      <c r="AT113" s="361"/>
      <c r="AU113" s="361"/>
      <c r="AW113" s="373">
        <f t="shared" si="428"/>
        <v>12.75</v>
      </c>
      <c r="AX113" s="361" t="s">
        <v>121</v>
      </c>
      <c r="AY113" s="373">
        <f>0.5192*E113+12.75</f>
        <v>32.095392000000004</v>
      </c>
      <c r="AZ113" s="373">
        <f>0.5192*F113+12.75</f>
        <v>32.282303999999996</v>
      </c>
      <c r="BA113" s="373">
        <f>0.5192*G113+12.75</f>
        <v>32.090199999999996</v>
      </c>
      <c r="BB113" s="373">
        <f>0.5192*H113+12.75</f>
        <v>32.168080000000003</v>
      </c>
      <c r="BC113" s="373">
        <f>0.5192*I113+12.75</f>
        <v>32.432872000000003</v>
      </c>
      <c r="BP113" s="361"/>
      <c r="BQ113" s="361"/>
      <c r="CE113" s="361"/>
      <c r="CF113" s="361"/>
      <c r="CG113" s="361"/>
      <c r="CH113" s="361"/>
      <c r="CI113" s="361"/>
      <c r="CJ113" s="361"/>
      <c r="CK113" s="361"/>
      <c r="CL113" s="361"/>
      <c r="CM113" s="361"/>
      <c r="CN113" s="361"/>
      <c r="CO113" s="361"/>
      <c r="CP113" s="373"/>
      <c r="CQ113" s="373"/>
      <c r="CR113" s="373"/>
      <c r="CS113" s="373"/>
      <c r="CT113" s="373"/>
      <c r="CU113" s="373"/>
      <c r="CV113" s="373"/>
      <c r="CW113" s="373"/>
      <c r="CX113" s="373"/>
      <c r="CY113" s="373"/>
      <c r="CZ113" s="373"/>
      <c r="DA113" s="373"/>
      <c r="DB113" s="373"/>
      <c r="DC113" s="373"/>
      <c r="DD113" s="362"/>
      <c r="DE113" s="373"/>
      <c r="DF113" s="373"/>
      <c r="DG113" s="361"/>
      <c r="DH113" s="361"/>
      <c r="DI113" s="361"/>
      <c r="DJ113" s="361"/>
      <c r="DK113" s="361"/>
      <c r="DL113" s="361"/>
      <c r="ES113" s="361"/>
      <c r="ET113" s="361"/>
      <c r="EU113" s="361"/>
      <c r="EV113" s="244" t="s">
        <v>588</v>
      </c>
      <c r="EW113" s="375">
        <f t="shared" si="480"/>
        <v>-0.74764799999999809</v>
      </c>
      <c r="EX113" s="375">
        <f t="shared" si="481"/>
        <v>1.2097359999999924</v>
      </c>
      <c r="EY113" s="244">
        <f t="shared" si="481"/>
        <v>-2.4506239999999941</v>
      </c>
      <c r="EZ113" s="375">
        <f t="shared" si="481"/>
        <v>2.4298560000000045</v>
      </c>
      <c r="FA113" s="375">
        <f t="shared" si="481"/>
        <v>-5.7112000000003604E-2</v>
      </c>
      <c r="FB113" s="375">
        <f t="shared" si="481"/>
        <v>0.41016799999999876</v>
      </c>
      <c r="FC113" s="375">
        <f t="shared" si="477"/>
        <v>-0.12980000000000302</v>
      </c>
      <c r="FD113" s="375">
        <f t="shared" si="477"/>
        <v>-0.33747999999999934</v>
      </c>
      <c r="FE113" s="375">
        <f t="shared" si="477"/>
        <v>-0.92936799999999664</v>
      </c>
      <c r="FF113" s="375">
        <f t="shared" si="477"/>
        <v>-1.6925919999999977</v>
      </c>
      <c r="FG113" s="375">
        <f t="shared" si="477"/>
        <v>1.6925919999999977</v>
      </c>
      <c r="FH113" s="375">
        <f t="shared" si="477"/>
        <v>-1.2564640000000011</v>
      </c>
      <c r="FI113" s="375">
        <f t="shared" si="477"/>
        <v>0.34786400000000128</v>
      </c>
      <c r="FJ113" s="375">
        <f t="shared" si="477"/>
        <v>1.022824</v>
      </c>
      <c r="FK113" s="375">
        <f t="shared" si="477"/>
        <v>1.0955119999999994</v>
      </c>
      <c r="FL113" s="375">
        <f t="shared" si="477"/>
        <v>2.9750160000000037</v>
      </c>
      <c r="FM113" s="375">
        <f t="shared" si="477"/>
        <v>-0.48285599999999818</v>
      </c>
      <c r="FN113" s="375">
        <f t="shared" si="477"/>
        <v>1.1889679999999956</v>
      </c>
      <c r="FO113" s="375">
        <f t="shared" si="477"/>
        <v>-4.6728000000001657E-2</v>
      </c>
      <c r="FP113" s="375">
        <f t="shared" si="477"/>
        <v>-1.4745279999999994</v>
      </c>
      <c r="FQ113" s="375">
        <f t="shared" si="477"/>
        <v>0.80995199999999556</v>
      </c>
      <c r="FR113" s="375">
        <f t="shared" si="477"/>
        <v>-1.0383999999994842E-2</v>
      </c>
      <c r="FS113" s="375">
        <f t="shared" si="478"/>
        <v>-35.25732</v>
      </c>
      <c r="FT113" s="375">
        <f t="shared" si="478"/>
        <v>34.094312000000002</v>
      </c>
      <c r="FU113" s="375">
        <f t="shared" si="478"/>
        <v>-34.094312000000002</v>
      </c>
      <c r="FV113" s="375">
        <f t="shared" si="478"/>
        <v>0</v>
      </c>
      <c r="FW113" s="375">
        <f t="shared" si="478"/>
        <v>32.191311999999996</v>
      </c>
      <c r="FX113" s="375">
        <f t="shared" si="478"/>
        <v>-2.0083999999997104E-2</v>
      </c>
      <c r="FY113" s="375">
        <f t="shared" si="478"/>
        <v>-0.45691099999999807</v>
      </c>
      <c r="FZ113" s="375">
        <f t="shared" si="478"/>
        <v>-31.714317000000001</v>
      </c>
      <c r="GA113" s="375">
        <f t="shared" si="478"/>
        <v>31.242342999999998</v>
      </c>
      <c r="GB113" s="375">
        <f t="shared" si="478"/>
        <v>-1.5063000000001381E-2</v>
      </c>
      <c r="GC113" s="375">
        <f t="shared" si="478"/>
        <v>5.0210000000003419E-2</v>
      </c>
      <c r="GD113" s="375">
        <f t="shared" si="478"/>
        <v>-0.30628100000000202</v>
      </c>
      <c r="GE113" s="375">
        <f t="shared" si="478"/>
        <v>-0.89373799999999903</v>
      </c>
      <c r="GF113" s="375">
        <f t="shared" si="478"/>
        <v>3.1983769999999971</v>
      </c>
      <c r="GG113" s="375">
        <f t="shared" si="478"/>
        <v>-1.4962579999999974</v>
      </c>
      <c r="GH113" s="375">
        <f t="shared" si="478"/>
        <v>-1.8075600000000023</v>
      </c>
      <c r="GI113" s="375">
        <f t="shared" si="479"/>
        <v>0.20586100000000229</v>
      </c>
      <c r="GJ113" s="375">
        <f t="shared" si="479"/>
        <v>0.59247799999999984</v>
      </c>
      <c r="GK113" s="375">
        <f t="shared" si="479"/>
        <v>-1.4510690000000004</v>
      </c>
      <c r="GL113" s="375">
        <f t="shared" si="479"/>
        <v>-7.5314999999996246E-2</v>
      </c>
    </row>
    <row r="114" spans="1:194">
      <c r="D114" s="361" t="s">
        <v>589</v>
      </c>
      <c r="E114" s="361">
        <v>36.049999999999997</v>
      </c>
      <c r="F114" s="361">
        <v>36.72</v>
      </c>
      <c r="H114" s="361">
        <v>36.799999999999997</v>
      </c>
      <c r="I114" s="361">
        <v>36.659999999999997</v>
      </c>
      <c r="AT114" s="361"/>
      <c r="AU114" s="361"/>
      <c r="AX114" s="361" t="s">
        <v>589</v>
      </c>
      <c r="AY114" s="373">
        <f>0.5192*E114+12.75</f>
        <v>31.46716</v>
      </c>
      <c r="AZ114" s="373">
        <f>0.5192*F114+12.75</f>
        <v>31.815023999999998</v>
      </c>
      <c r="BB114" s="373">
        <f>0.5192*H114+12.75</f>
        <v>31.856559999999998</v>
      </c>
      <c r="BC114" s="373">
        <f>0.5192*I114+12.75</f>
        <v>31.783871999999999</v>
      </c>
      <c r="BP114" s="361"/>
      <c r="BQ114" s="361"/>
      <c r="CE114" s="361"/>
      <c r="CF114" s="361"/>
      <c r="CG114" s="361"/>
      <c r="CH114" s="361"/>
      <c r="CI114" s="361"/>
      <c r="CJ114" s="361"/>
      <c r="CK114" s="361"/>
      <c r="CL114" s="361"/>
      <c r="CM114" s="361"/>
      <c r="CN114" s="361"/>
      <c r="CO114" s="361"/>
      <c r="CP114" s="373"/>
      <c r="CQ114" s="373"/>
      <c r="CR114" s="373"/>
      <c r="CS114" s="373" t="e">
        <f>AVERAGE(CS103:CS106)</f>
        <v>#DIV/0!</v>
      </c>
      <c r="CT114" s="373" t="e">
        <f>AVERAGE(CT103:CT106)</f>
        <v>#DIV/0!</v>
      </c>
      <c r="CU114" s="373"/>
      <c r="CV114" s="373">
        <f>AVERAGE(CV103:CV107)</f>
        <v>0.90341679389592622</v>
      </c>
      <c r="CW114" s="373">
        <f>AVERAGE(CW103:CW107)</f>
        <v>0.87430236709116671</v>
      </c>
      <c r="CX114" s="373">
        <f>AVERAGE(CX103:CX107)</f>
        <v>0.87564511435458048</v>
      </c>
      <c r="CY114" s="373">
        <f t="shared" ref="CY114:EC114" si="482">AVERAGE(CY103:CY107)</f>
        <v>0.89995695583960589</v>
      </c>
      <c r="CZ114" s="373">
        <f t="shared" si="482"/>
        <v>0.87640631749101916</v>
      </c>
      <c r="DA114" s="373">
        <f t="shared" si="482"/>
        <v>0.89226759050306137</v>
      </c>
      <c r="DB114" s="373">
        <f t="shared" si="482"/>
        <v>0.84707936782660431</v>
      </c>
      <c r="DC114" s="373">
        <f t="shared" si="482"/>
        <v>0.84870676939039158</v>
      </c>
      <c r="DD114" s="362">
        <f>AVERAGE(DD103:DD110)</f>
        <v>0.85170010544191166</v>
      </c>
      <c r="DE114" s="362">
        <f t="shared" si="482"/>
        <v>0.87646862530223024</v>
      </c>
      <c r="DF114" s="373">
        <f t="shared" si="482"/>
        <v>0.90804176041023899</v>
      </c>
      <c r="DG114" s="373">
        <f t="shared" si="482"/>
        <v>0.84634247331227397</v>
      </c>
      <c r="DH114" s="373">
        <f t="shared" si="482"/>
        <v>0.84128227417925883</v>
      </c>
      <c r="DI114" s="373">
        <f>AVERAGE(DI103:DI107)</f>
        <v>0.89166051257345413</v>
      </c>
      <c r="DJ114" s="373">
        <f t="shared" si="482"/>
        <v>0.90429922624019565</v>
      </c>
      <c r="DK114" s="373">
        <f t="shared" si="482"/>
        <v>0.90020556470990809</v>
      </c>
      <c r="DL114" s="373">
        <f t="shared" si="482"/>
        <v>0.89741625308781625</v>
      </c>
      <c r="DM114" s="373">
        <f t="shared" si="482"/>
        <v>0.89809146862573574</v>
      </c>
      <c r="DN114" s="373">
        <f t="shared" si="482"/>
        <v>0.88170181739262965</v>
      </c>
      <c r="DO114" s="373">
        <f t="shared" si="482"/>
        <v>0.87640260615571908</v>
      </c>
      <c r="DP114" s="373">
        <f t="shared" si="482"/>
        <v>0.8740021732206843</v>
      </c>
      <c r="DQ114" s="373">
        <f t="shared" si="482"/>
        <v>0.88677503681122849</v>
      </c>
      <c r="DR114" s="373" t="e">
        <f t="shared" si="482"/>
        <v>#DIV/0!</v>
      </c>
      <c r="DS114" s="362">
        <f>AVERAGE(DS103:DS107)</f>
        <v>0.87514944064154998</v>
      </c>
      <c r="DT114" s="373" t="e">
        <f t="shared" si="482"/>
        <v>#DIV/0!</v>
      </c>
      <c r="DU114" s="373" t="e">
        <f t="shared" si="482"/>
        <v>#DIV/0!</v>
      </c>
      <c r="DV114" s="373">
        <f t="shared" si="482"/>
        <v>0.96811834412596642</v>
      </c>
      <c r="DW114" s="373">
        <f t="shared" si="482"/>
        <v>0.93622398362899284</v>
      </c>
      <c r="DX114" s="373">
        <f t="shared" si="482"/>
        <v>0.92561454159686818</v>
      </c>
      <c r="DY114" s="373" t="e">
        <f t="shared" si="482"/>
        <v>#DIV/0!</v>
      </c>
      <c r="DZ114" s="373">
        <f t="shared" si="482"/>
        <v>0.87844481950643138</v>
      </c>
      <c r="EA114" s="373">
        <f t="shared" si="482"/>
        <v>0.87748051157538143</v>
      </c>
      <c r="EB114" s="373">
        <f t="shared" si="482"/>
        <v>0.8495724431075844</v>
      </c>
      <c r="EC114" s="373">
        <f t="shared" si="482"/>
        <v>0.84039914459633902</v>
      </c>
      <c r="ED114" s="362">
        <f>AVERAGE(ED103:ED110)</f>
        <v>0.84151928580412805</v>
      </c>
      <c r="EE114" s="373">
        <f t="shared" ref="EE114:EI114" si="483">AVERAGE(EE103:EE107)</f>
        <v>0.97476337714651362</v>
      </c>
      <c r="EF114" s="373">
        <f t="shared" si="483"/>
        <v>0.95741218165942743</v>
      </c>
      <c r="EG114" s="373">
        <f t="shared" si="483"/>
        <v>0.94145067527627124</v>
      </c>
      <c r="EH114" s="373">
        <f t="shared" si="483"/>
        <v>0.90263144823578256</v>
      </c>
      <c r="EI114" s="373">
        <f t="shared" si="483"/>
        <v>0.90318802577000434</v>
      </c>
      <c r="EJ114" s="362">
        <f>AVERAGE(EJ103:EJ110)</f>
        <v>0.87825970841040235</v>
      </c>
      <c r="EK114" s="362">
        <f>AVERAGE(EK103:EK110)</f>
        <v>0.85949620721931241</v>
      </c>
      <c r="EL114" s="375"/>
      <c r="EM114" s="373">
        <f t="shared" ref="EM114:EP114" si="484">AVERAGE(EM103:EM107)</f>
        <v>29.134000000000004</v>
      </c>
      <c r="EN114" s="373">
        <f t="shared" si="484"/>
        <v>28.257999999999999</v>
      </c>
      <c r="EO114" s="373">
        <f t="shared" si="484"/>
        <v>27.335999999999995</v>
      </c>
      <c r="EP114" s="373">
        <f t="shared" si="484"/>
        <v>25.106000000000002</v>
      </c>
      <c r="EQ114" s="362">
        <f>AVERAGE(EQ103:EQ110)</f>
        <v>28.721249999999998</v>
      </c>
      <c r="ER114" s="373">
        <f>AVERAGE(ER103:ER107)</f>
        <v>24.508000000000003</v>
      </c>
      <c r="ES114" s="361"/>
      <c r="ET114" s="361"/>
      <c r="EU114" s="361"/>
      <c r="EV114" s="244" t="s">
        <v>590</v>
      </c>
      <c r="EW114" s="375">
        <f t="shared" si="480"/>
        <v>-6.2303999999997473E-2</v>
      </c>
      <c r="EX114" s="375">
        <f t="shared" si="481"/>
        <v>0.28036800000000284</v>
      </c>
      <c r="EY114" s="244">
        <f t="shared" si="481"/>
        <v>0.134992000000004</v>
      </c>
      <c r="EZ114" s="375">
        <f t="shared" si="481"/>
        <v>1.7185519999999954</v>
      </c>
      <c r="FA114" s="375">
        <f t="shared" si="481"/>
        <v>0.38420800000000099</v>
      </c>
      <c r="FB114" s="375">
        <f t="shared" si="481"/>
        <v>-0.25959999999999894</v>
      </c>
      <c r="FC114" s="375">
        <f t="shared" si="477"/>
        <v>-4.1536000000000683E-2</v>
      </c>
      <c r="FD114" s="375">
        <f t="shared" si="477"/>
        <v>5.1920000000002631E-2</v>
      </c>
      <c r="FE114" s="375">
        <f t="shared" si="477"/>
        <v>-1.6977839999999986</v>
      </c>
      <c r="FF114" s="375">
        <f t="shared" si="477"/>
        <v>-0.92417600000000277</v>
      </c>
      <c r="FG114" s="375">
        <f t="shared" si="477"/>
        <v>2.6427279999999982</v>
      </c>
      <c r="FH114" s="375">
        <f t="shared" si="477"/>
        <v>-1.3031920000000028</v>
      </c>
      <c r="FI114" s="375">
        <f t="shared" si="477"/>
        <v>-0.34786400000000128</v>
      </c>
      <c r="FJ114" s="375">
        <f t="shared" si="477"/>
        <v>0.39978400000000391</v>
      </c>
      <c r="FK114" s="375">
        <f t="shared" si="477"/>
        <v>1.9002720000000011</v>
      </c>
      <c r="FL114" s="375">
        <f t="shared" si="477"/>
        <v>2.0767999999996789E-2</v>
      </c>
      <c r="FM114" s="375">
        <f t="shared" si="477"/>
        <v>0.34786400000000128</v>
      </c>
      <c r="FN114" s="375">
        <f t="shared" si="477"/>
        <v>-2.5959999999997763E-2</v>
      </c>
      <c r="FO114" s="375">
        <f t="shared" si="477"/>
        <v>0.38939999999999486</v>
      </c>
      <c r="FP114" s="375">
        <f t="shared" si="477"/>
        <v>-0.67495999999999867</v>
      </c>
      <c r="FQ114" s="375">
        <f t="shared" si="477"/>
        <v>0.65938400000000286</v>
      </c>
      <c r="FR114" s="375">
        <f t="shared" si="477"/>
        <v>0.28556000000000381</v>
      </c>
      <c r="FS114" s="375">
        <f t="shared" si="478"/>
        <v>-36.415136000000004</v>
      </c>
      <c r="FT114" s="375">
        <f t="shared" si="478"/>
        <v>35.766136000000003</v>
      </c>
      <c r="FU114" s="375">
        <f t="shared" si="478"/>
        <v>-35.766136000000003</v>
      </c>
      <c r="FV114" s="375">
        <f t="shared" si="478"/>
        <v>0</v>
      </c>
      <c r="FW114" s="375">
        <f t="shared" si="478"/>
        <v>34.505993000000004</v>
      </c>
      <c r="FX114" s="375">
        <f t="shared" si="478"/>
        <v>0.48703699999999372</v>
      </c>
      <c r="FY114" s="375">
        <f t="shared" si="478"/>
        <v>-0.51716299999999649</v>
      </c>
      <c r="FZ114" s="375">
        <f t="shared" si="478"/>
        <v>-34.475867000000001</v>
      </c>
      <c r="GA114" s="375">
        <f t="shared" si="478"/>
        <v>33.386310000000002</v>
      </c>
      <c r="GB114" s="375">
        <f t="shared" si="478"/>
        <v>0.20083999999999946</v>
      </c>
      <c r="GC114" s="375">
        <f t="shared" si="478"/>
        <v>-0.6426879999999997</v>
      </c>
      <c r="GD114" s="375">
        <f t="shared" si="478"/>
        <v>-0.29623899999999992</v>
      </c>
      <c r="GE114" s="375">
        <f t="shared" si="478"/>
        <v>-0.38159600000000182</v>
      </c>
      <c r="GF114" s="375">
        <f t="shared" si="478"/>
        <v>2.5054790000000011</v>
      </c>
      <c r="GG114" s="375">
        <f t="shared" si="478"/>
        <v>-0.5573309999999978</v>
      </c>
      <c r="GH114" s="375">
        <f t="shared" si="478"/>
        <v>-1.7924970000000044</v>
      </c>
      <c r="GI114" s="375">
        <f t="shared" si="479"/>
        <v>-0.12552500000000322</v>
      </c>
      <c r="GJ114" s="375">
        <f t="shared" si="479"/>
        <v>0.59247799999999984</v>
      </c>
      <c r="GK114" s="375">
        <f t="shared" si="479"/>
        <v>-1.1447879999999948</v>
      </c>
      <c r="GL114" s="375">
        <f t="shared" si="479"/>
        <v>-0.15565099999999887</v>
      </c>
    </row>
    <row r="115" spans="1:194">
      <c r="C115" s="361">
        <f>SUM(C103:C112)</f>
        <v>304.02</v>
      </c>
      <c r="E115" s="361">
        <f t="shared" ref="E115:AT115" si="485">SUM(E103:E112)</f>
        <v>298.48</v>
      </c>
      <c r="F115" s="361">
        <f t="shared" si="485"/>
        <v>291.59999999999997</v>
      </c>
      <c r="G115" s="361">
        <f>SUM(G103:G112)</f>
        <v>287.78999999999996</v>
      </c>
      <c r="H115" s="361">
        <f t="shared" si="485"/>
        <v>305.52000000000004</v>
      </c>
      <c r="I115" s="361">
        <f t="shared" si="485"/>
        <v>298.23</v>
      </c>
      <c r="J115" s="361">
        <f t="shared" si="485"/>
        <v>303.08</v>
      </c>
      <c r="K115" s="361">
        <f t="shared" si="485"/>
        <v>290.60999999999996</v>
      </c>
      <c r="L115" s="361">
        <f t="shared" si="485"/>
        <v>290.16000000000008</v>
      </c>
      <c r="M115" s="361">
        <f t="shared" si="485"/>
        <v>278.68</v>
      </c>
      <c r="N115" s="361">
        <f t="shared" si="485"/>
        <v>274.96500000000003</v>
      </c>
      <c r="O115" s="361">
        <f t="shared" si="485"/>
        <v>307.93999999999994</v>
      </c>
      <c r="P115" s="361">
        <f t="shared" si="485"/>
        <v>285.12</v>
      </c>
      <c r="Q115" s="361">
        <f t="shared" si="485"/>
        <v>281.08999999999997</v>
      </c>
      <c r="R115" s="361">
        <f t="shared" si="485"/>
        <v>298.51</v>
      </c>
      <c r="S115" s="361">
        <f t="shared" si="485"/>
        <v>312.70999999999998</v>
      </c>
      <c r="T115" s="361">
        <f t="shared" si="485"/>
        <v>328.27</v>
      </c>
      <c r="U115" s="361">
        <f t="shared" si="485"/>
        <v>328.63</v>
      </c>
      <c r="V115" s="361">
        <f t="shared" si="485"/>
        <v>332.96000000000004</v>
      </c>
      <c r="W115" s="361">
        <f t="shared" si="485"/>
        <v>326.40000000000003</v>
      </c>
      <c r="X115" s="361">
        <f t="shared" si="485"/>
        <v>315.95000000000005</v>
      </c>
      <c r="Y115" s="361">
        <f t="shared" si="485"/>
        <v>316.14</v>
      </c>
      <c r="Z115" s="361">
        <f t="shared" si="485"/>
        <v>324.38</v>
      </c>
      <c r="AA115" s="361">
        <f t="shared" si="485"/>
        <v>0</v>
      </c>
      <c r="AB115" s="361">
        <f t="shared" si="485"/>
        <v>319.15999999999997</v>
      </c>
      <c r="AC115" s="361">
        <f t="shared" si="485"/>
        <v>0</v>
      </c>
      <c r="AD115" s="361">
        <f t="shared" si="485"/>
        <v>0</v>
      </c>
      <c r="AE115" s="361">
        <f t="shared" si="485"/>
        <v>338.97</v>
      </c>
      <c r="AF115" s="361">
        <f t="shared" si="485"/>
        <v>336.55</v>
      </c>
      <c r="AG115" s="361">
        <f t="shared" si="485"/>
        <v>326.35000000000002</v>
      </c>
      <c r="AH115" s="361">
        <f t="shared" si="485"/>
        <v>0</v>
      </c>
      <c r="AI115" s="361">
        <f t="shared" si="485"/>
        <v>304.60000000000002</v>
      </c>
      <c r="AJ115" s="361">
        <f t="shared" si="485"/>
        <v>307.93</v>
      </c>
      <c r="AK115" s="361">
        <f t="shared" si="485"/>
        <v>295.61</v>
      </c>
      <c r="AL115" s="361">
        <f t="shared" si="485"/>
        <v>289.66000000000003</v>
      </c>
      <c r="AM115" s="361">
        <f t="shared" si="485"/>
        <v>282.01</v>
      </c>
      <c r="AN115" s="361">
        <f t="shared" si="485"/>
        <v>348.78000000000003</v>
      </c>
      <c r="AO115" s="361">
        <f t="shared" si="485"/>
        <v>333.68999999999994</v>
      </c>
      <c r="AP115" s="361">
        <f t="shared" si="485"/>
        <v>320.87</v>
      </c>
      <c r="AQ115" s="361">
        <f t="shared" si="485"/>
        <v>306.56</v>
      </c>
      <c r="AR115" s="361">
        <f t="shared" si="485"/>
        <v>313.27999999999997</v>
      </c>
      <c r="AS115" s="361">
        <f t="shared" si="485"/>
        <v>298.24</v>
      </c>
      <c r="AT115" s="361">
        <f t="shared" si="485"/>
        <v>288.72000000000003</v>
      </c>
      <c r="AU115" s="361"/>
      <c r="AW115" s="373">
        <f>SUM(AW103:AW112)</f>
        <v>285.34718400000003</v>
      </c>
      <c r="AY115" s="373">
        <f>SUM(AY103:AY112)</f>
        <v>282.47081600000001</v>
      </c>
      <c r="AZ115" s="373">
        <f t="shared" ref="AZ115:CN115" si="486">SUM(AZ103:AZ112)</f>
        <v>278.89871999999997</v>
      </c>
      <c r="BA115" s="373">
        <f t="shared" si="486"/>
        <v>276.920568</v>
      </c>
      <c r="BB115" s="373">
        <f t="shared" si="486"/>
        <v>286.12598400000002</v>
      </c>
      <c r="BC115" s="373">
        <f t="shared" si="486"/>
        <v>282.34101600000002</v>
      </c>
      <c r="BD115" s="373">
        <f t="shared" si="486"/>
        <v>284.85913599999998</v>
      </c>
      <c r="BE115" s="373">
        <f t="shared" si="486"/>
        <v>278.38471199999998</v>
      </c>
      <c r="BF115" s="373">
        <f t="shared" si="486"/>
        <v>278.151072</v>
      </c>
      <c r="BG115" s="373">
        <f t="shared" si="486"/>
        <v>272.19065600000005</v>
      </c>
      <c r="BH115" s="373">
        <f t="shared" si="486"/>
        <v>270.26182800000004</v>
      </c>
      <c r="BI115" s="373">
        <f t="shared" si="486"/>
        <v>287.38244800000001</v>
      </c>
      <c r="BJ115" s="373">
        <f t="shared" si="486"/>
        <v>275.53430400000002</v>
      </c>
      <c r="BK115" s="373">
        <f t="shared" si="486"/>
        <v>273.44192799999996</v>
      </c>
      <c r="BL115" s="373">
        <f t="shared" si="486"/>
        <v>282.48639200000002</v>
      </c>
      <c r="BM115" s="373">
        <f t="shared" si="486"/>
        <v>289.85903200000001</v>
      </c>
      <c r="BN115" s="373">
        <f t="shared" si="486"/>
        <v>297.93778399999997</v>
      </c>
      <c r="BO115" s="373">
        <f t="shared" si="486"/>
        <v>298.12469600000003</v>
      </c>
      <c r="BP115" s="373">
        <f t="shared" si="486"/>
        <v>300.37283200000002</v>
      </c>
      <c r="BQ115" s="373">
        <f t="shared" si="486"/>
        <v>296.96687999999995</v>
      </c>
      <c r="BR115" s="373">
        <f t="shared" si="486"/>
        <v>291.54124000000002</v>
      </c>
      <c r="BS115" s="373">
        <f t="shared" si="486"/>
        <v>291.63988800000004</v>
      </c>
      <c r="BT115" s="373">
        <f t="shared" si="486"/>
        <v>295.91809599999999</v>
      </c>
      <c r="BU115" s="373">
        <f t="shared" si="486"/>
        <v>0</v>
      </c>
      <c r="BV115" s="373">
        <f t="shared" si="486"/>
        <v>293.20787200000001</v>
      </c>
      <c r="BW115" s="373">
        <f t="shared" si="486"/>
        <v>0</v>
      </c>
      <c r="BX115" s="373">
        <f t="shared" si="486"/>
        <v>0</v>
      </c>
      <c r="BY115" s="373">
        <f t="shared" si="486"/>
        <v>297.69683699999996</v>
      </c>
      <c r="BZ115" s="373">
        <f t="shared" si="486"/>
        <v>296.48175499999996</v>
      </c>
      <c r="CA115" s="373">
        <f t="shared" si="486"/>
        <v>291.36033499999996</v>
      </c>
      <c r="CB115" s="373">
        <f t="shared" si="486"/>
        <v>0</v>
      </c>
      <c r="CC115" s="373">
        <f t="shared" si="486"/>
        <v>280.43966</v>
      </c>
      <c r="CD115" s="373">
        <f t="shared" si="486"/>
        <v>282.11165299999999</v>
      </c>
      <c r="CE115" s="373">
        <f t="shared" si="486"/>
        <v>275.92578099999997</v>
      </c>
      <c r="CF115" s="373">
        <f t="shared" si="486"/>
        <v>272.93828600000001</v>
      </c>
      <c r="CG115" s="373">
        <f t="shared" si="486"/>
        <v>269.09722099999999</v>
      </c>
      <c r="CH115" s="373">
        <f t="shared" si="486"/>
        <v>302.62243799999999</v>
      </c>
      <c r="CI115" s="373">
        <f t="shared" si="486"/>
        <v>295.045749</v>
      </c>
      <c r="CJ115" s="373">
        <f t="shared" si="486"/>
        <v>288.60882700000002</v>
      </c>
      <c r="CK115" s="373">
        <f t="shared" si="486"/>
        <v>281.42377599999998</v>
      </c>
      <c r="CL115" s="373">
        <f t="shared" si="486"/>
        <v>284.797888</v>
      </c>
      <c r="CM115" s="373">
        <f t="shared" si="486"/>
        <v>277.24630400000001</v>
      </c>
      <c r="CN115" s="373">
        <f t="shared" si="486"/>
        <v>272.46631200000002</v>
      </c>
      <c r="CO115" s="361"/>
      <c r="CP115" s="373"/>
      <c r="CQ115" s="373"/>
      <c r="CR115" s="373"/>
      <c r="CS115" s="373"/>
      <c r="CT115" s="373"/>
      <c r="CU115" s="373"/>
      <c r="CV115" s="373"/>
      <c r="CW115" s="373"/>
      <c r="CX115" s="373"/>
      <c r="CY115" s="373"/>
      <c r="CZ115" s="373"/>
      <c r="DA115" s="373"/>
      <c r="DB115" s="373"/>
      <c r="DC115" s="373"/>
      <c r="DD115" s="362"/>
      <c r="DE115" s="373"/>
      <c r="DF115" s="373"/>
      <c r="DG115" s="373"/>
      <c r="DH115" s="373"/>
      <c r="DI115" s="373"/>
      <c r="DJ115" s="373"/>
      <c r="DK115" s="373"/>
      <c r="DL115" s="373"/>
      <c r="DM115" s="373"/>
      <c r="DN115" s="373"/>
      <c r="DO115" s="373"/>
      <c r="DP115" s="373"/>
      <c r="DQ115" s="373"/>
      <c r="DR115" s="373"/>
      <c r="DS115" s="373"/>
      <c r="DT115" s="373"/>
      <c r="DU115" s="373"/>
      <c r="DV115" s="373"/>
      <c r="DW115" s="373"/>
      <c r="DX115" s="373"/>
      <c r="DY115" s="373"/>
      <c r="DZ115" s="373"/>
      <c r="EA115" s="373"/>
      <c r="EB115" s="373"/>
      <c r="EC115" s="373"/>
      <c r="ED115" s="373"/>
      <c r="EE115" s="373"/>
      <c r="EF115" s="373"/>
      <c r="EG115" s="373"/>
      <c r="EH115" s="373"/>
      <c r="EI115" s="373"/>
      <c r="EJ115" s="373"/>
      <c r="EK115" s="373"/>
      <c r="EM115" s="373"/>
      <c r="EN115" s="373"/>
      <c r="EO115" s="373"/>
      <c r="EP115" s="373"/>
      <c r="EQ115" s="362"/>
      <c r="ER115" s="373"/>
      <c r="ES115" s="361"/>
      <c r="ET115" s="361"/>
      <c r="EU115" s="361"/>
      <c r="EW115" s="375"/>
      <c r="EX115" s="375"/>
      <c r="EY115" s="375"/>
      <c r="EZ115" s="375"/>
      <c r="FA115" s="375"/>
      <c r="FB115" s="375"/>
      <c r="FC115" s="375"/>
      <c r="FD115" s="375"/>
      <c r="FE115" s="375"/>
      <c r="FF115" s="375"/>
      <c r="FG115" s="375"/>
      <c r="FH115" s="375"/>
      <c r="FI115" s="375"/>
      <c r="FJ115" s="375"/>
      <c r="FK115" s="375"/>
      <c r="FL115" s="375"/>
      <c r="FM115" s="375"/>
      <c r="FN115" s="375"/>
      <c r="FO115" s="375"/>
      <c r="FP115" s="375"/>
      <c r="FQ115" s="375"/>
      <c r="FR115" s="375"/>
      <c r="FS115" s="375"/>
      <c r="FT115" s="375"/>
      <c r="FU115" s="375"/>
      <c r="FV115" s="375"/>
      <c r="FW115" s="375"/>
      <c r="FX115" s="375"/>
      <c r="FY115" s="375"/>
      <c r="FZ115" s="375"/>
      <c r="GA115" s="375"/>
      <c r="GB115" s="375"/>
      <c r="GC115" s="375"/>
      <c r="GD115" s="375"/>
      <c r="GE115" s="375"/>
      <c r="GF115" s="375"/>
      <c r="GG115" s="375"/>
      <c r="GH115" s="375"/>
      <c r="GI115" s="375"/>
      <c r="GJ115" s="375"/>
      <c r="GK115" s="375"/>
      <c r="GL115" s="375"/>
    </row>
    <row r="116" spans="1:194">
      <c r="AT116" s="361"/>
      <c r="AU116" s="361"/>
      <c r="BP116" s="361"/>
      <c r="BQ116" s="361"/>
      <c r="CE116" s="361"/>
      <c r="CF116" s="361"/>
      <c r="CG116" s="361"/>
      <c r="CH116" s="361"/>
      <c r="CI116" s="361"/>
      <c r="CJ116" s="361"/>
      <c r="CK116" s="361"/>
      <c r="CL116" s="361"/>
      <c r="CM116" s="361"/>
      <c r="CN116" s="361"/>
      <c r="CO116" s="361"/>
      <c r="CP116" s="373"/>
      <c r="CQ116" s="373"/>
      <c r="CR116" s="373"/>
      <c r="CS116" s="373"/>
      <c r="CT116" s="373"/>
      <c r="CU116" s="373"/>
      <c r="CV116" s="373"/>
      <c r="CW116" s="373"/>
      <c r="CX116" s="373"/>
      <c r="CY116" s="373"/>
      <c r="CZ116" s="373"/>
      <c r="DA116" s="373"/>
      <c r="DB116" s="373"/>
      <c r="DC116" s="373"/>
      <c r="DD116" s="362">
        <f>DD114+DD100+DD57</f>
        <v>2.5173575888755368</v>
      </c>
      <c r="DE116" s="373"/>
      <c r="DF116" s="373"/>
      <c r="ES116" s="361"/>
      <c r="ET116" s="361"/>
      <c r="EU116" s="361"/>
      <c r="EV116" s="244" t="s">
        <v>591</v>
      </c>
      <c r="EW116" s="375">
        <f>AY112-AW112</f>
        <v>0.82552799999999849</v>
      </c>
      <c r="EX116" s="375">
        <f t="shared" ref="EX116:GL116" si="487">AZ112-AY112</f>
        <v>3.1151999999998736E-2</v>
      </c>
      <c r="EY116" s="244">
        <f t="shared" si="487"/>
        <v>0.17652799999999758</v>
      </c>
      <c r="EZ116" s="375">
        <f t="shared" si="487"/>
        <v>0.31152000000000157</v>
      </c>
      <c r="FA116" s="375">
        <f t="shared" si="487"/>
        <v>-0.58150399999999536</v>
      </c>
      <c r="FB116" s="375">
        <f t="shared" si="487"/>
        <v>0.49324000000000012</v>
      </c>
      <c r="FC116" s="375">
        <f t="shared" si="487"/>
        <v>0.1713359999999966</v>
      </c>
      <c r="FD116" s="375">
        <f t="shared" si="487"/>
        <v>0.14537599999999884</v>
      </c>
      <c r="FE116" s="375">
        <f t="shared" si="487"/>
        <v>-1.3083840000000038</v>
      </c>
      <c r="FF116" s="375">
        <f t="shared" si="487"/>
        <v>-0.79956799999999362</v>
      </c>
      <c r="FG116" s="375">
        <f t="shared" si="487"/>
        <v>4.0497599999999991</v>
      </c>
      <c r="FH116" s="375">
        <f t="shared" si="487"/>
        <v>-0.32190399999999642</v>
      </c>
      <c r="FI116" s="375">
        <f t="shared" si="487"/>
        <v>-1.0124400000000051</v>
      </c>
      <c r="FJ116" s="375">
        <f t="shared" si="487"/>
        <v>-9.3455999999996209E-2</v>
      </c>
      <c r="FK116" s="375">
        <f t="shared" si="487"/>
        <v>0.70091999999999643</v>
      </c>
      <c r="FL116" s="375">
        <f t="shared" si="487"/>
        <v>1.0591679999999997</v>
      </c>
      <c r="FM116" s="375">
        <f t="shared" si="487"/>
        <v>-0.33228799999999836</v>
      </c>
      <c r="FN116" s="375">
        <f t="shared" si="487"/>
        <v>0.78918399999999878</v>
      </c>
      <c r="FO116" s="375">
        <f t="shared" si="487"/>
        <v>7.268799999999942E-2</v>
      </c>
      <c r="FP116" s="375">
        <f t="shared" si="487"/>
        <v>-2.0923760000000016</v>
      </c>
      <c r="FQ116" s="375">
        <f t="shared" si="487"/>
        <v>0.8618720000000053</v>
      </c>
      <c r="FR116" s="375">
        <f t="shared" si="487"/>
        <v>1.0695520000000016</v>
      </c>
      <c r="FS116" s="375">
        <f t="shared" si="487"/>
        <v>-36.150344000000004</v>
      </c>
      <c r="FT116" s="375">
        <f t="shared" si="487"/>
        <v>35.864784</v>
      </c>
      <c r="FU116" s="375">
        <f t="shared" si="487"/>
        <v>-35.864784</v>
      </c>
      <c r="FV116" s="375">
        <f t="shared" si="487"/>
        <v>0</v>
      </c>
      <c r="FW116" s="375">
        <f t="shared" si="487"/>
        <v>34.847420999999997</v>
      </c>
      <c r="FX116" s="375">
        <f t="shared" si="487"/>
        <v>1.1347460000000069</v>
      </c>
      <c r="FY116" s="375">
        <f t="shared" si="487"/>
        <v>-0.38159600000000182</v>
      </c>
      <c r="FZ116" s="375">
        <f t="shared" si="487"/>
        <v>-35.600571000000002</v>
      </c>
      <c r="GA116" s="375">
        <f t="shared" si="487"/>
        <v>33.697611999999999</v>
      </c>
      <c r="GB116" s="375">
        <f t="shared" si="487"/>
        <v>0.48703699999999372</v>
      </c>
      <c r="GC116" s="375">
        <f t="shared" si="487"/>
        <v>2.008400000000421E-2</v>
      </c>
      <c r="GD116" s="375">
        <f t="shared" si="487"/>
        <v>-1.3205230000000014</v>
      </c>
      <c r="GE116" s="375">
        <f t="shared" si="487"/>
        <v>-0.41172199999999748</v>
      </c>
      <c r="GF116" s="375">
        <f t="shared" si="487"/>
        <v>1.7422870000000046</v>
      </c>
      <c r="GG116" s="375">
        <f t="shared" si="487"/>
        <v>-0.36653300000000399</v>
      </c>
      <c r="GH116" s="375">
        <f t="shared" si="487"/>
        <v>-0.60251999999999839</v>
      </c>
      <c r="GI116" s="375">
        <f t="shared" si="487"/>
        <v>-1.802539000000003</v>
      </c>
      <c r="GJ116" s="375">
        <f t="shared" si="487"/>
        <v>3.097957000000001</v>
      </c>
      <c r="GK116" s="375">
        <f t="shared" si="487"/>
        <v>-2.1088199999999944</v>
      </c>
      <c r="GL116" s="375">
        <f t="shared" si="487"/>
        <v>-0.16067200000000526</v>
      </c>
    </row>
    <row r="117" spans="1:194">
      <c r="AT117" s="361"/>
      <c r="AU117" s="361"/>
      <c r="BP117" s="361"/>
      <c r="BQ117" s="361"/>
      <c r="CE117" s="361"/>
      <c r="CF117" s="361"/>
      <c r="CG117" s="361"/>
      <c r="CH117" s="361"/>
      <c r="CI117" s="361"/>
      <c r="CJ117" s="361"/>
      <c r="CK117" s="361"/>
      <c r="CL117" s="361"/>
      <c r="CM117" s="361"/>
      <c r="CN117" s="361"/>
      <c r="CO117" s="361"/>
      <c r="CP117" s="373"/>
      <c r="CQ117" s="373"/>
      <c r="CR117" s="373"/>
      <c r="CS117" s="373"/>
      <c r="CT117" s="373"/>
      <c r="CU117" s="373"/>
      <c r="CV117" s="373"/>
      <c r="CW117" s="373"/>
      <c r="CX117" s="373"/>
      <c r="CY117" s="373"/>
      <c r="CZ117" s="373"/>
      <c r="DA117" s="373"/>
      <c r="DB117" s="373"/>
      <c r="DC117" s="373"/>
      <c r="DD117" s="362"/>
      <c r="DE117" s="373"/>
      <c r="DF117" s="373"/>
      <c r="ES117" s="361"/>
      <c r="ET117" s="361"/>
      <c r="EU117" s="361"/>
      <c r="EV117" s="361"/>
      <c r="EW117" s="375">
        <f>SUM(EW106:EW110)</f>
        <v>-3.25538400000001</v>
      </c>
      <c r="EX117" s="375">
        <f>SUM(EX106:EX110)</f>
        <v>-3.9874559999999981</v>
      </c>
      <c r="EY117" s="375">
        <f t="shared" ref="EY117:GL117" si="488">SUM(EY106:EY110)</f>
        <v>0.13499200000000044</v>
      </c>
      <c r="EZ117" s="375">
        <f t="shared" si="488"/>
        <v>3.4734480000000083</v>
      </c>
      <c r="FA117" s="375">
        <f t="shared" si="488"/>
        <v>-3.4267200000000066</v>
      </c>
      <c r="FB117" s="375">
        <f t="shared" si="488"/>
        <v>2.2169840000000001</v>
      </c>
      <c r="FC117" s="375">
        <f t="shared" si="488"/>
        <v>-6.744408</v>
      </c>
      <c r="FD117" s="375">
        <f t="shared" si="488"/>
        <v>0.17133600000000371</v>
      </c>
      <c r="FE117" s="375">
        <f t="shared" si="488"/>
        <v>0.21806399999999826</v>
      </c>
      <c r="FF117" s="375">
        <f t="shared" si="488"/>
        <v>3.611035999999995</v>
      </c>
      <c r="FG117" s="375">
        <f t="shared" si="488"/>
        <v>5.1271000000000022</v>
      </c>
      <c r="FH117" s="375">
        <f t="shared" si="488"/>
        <v>-9.2157999999999944</v>
      </c>
      <c r="FI117" s="375">
        <f t="shared" si="488"/>
        <v>-0.88783200000000662</v>
      </c>
      <c r="FJ117" s="375">
        <f t="shared" si="488"/>
        <v>6.9520880000000034</v>
      </c>
      <c r="FK117" s="375">
        <f t="shared" si="488"/>
        <v>1.8743119999999962</v>
      </c>
      <c r="FL117" s="375">
        <f t="shared" si="488"/>
        <v>-0.5555439999999976</v>
      </c>
      <c r="FM117" s="375">
        <f t="shared" si="488"/>
        <v>-0.36863200000000518</v>
      </c>
      <c r="FN117" s="375">
        <f t="shared" si="488"/>
        <v>0.16095200000000887</v>
      </c>
      <c r="FO117" s="375">
        <f t="shared" si="488"/>
        <v>-2.4402399999999993</v>
      </c>
      <c r="FP117" s="375">
        <f t="shared" si="488"/>
        <v>-0.51920000000000499</v>
      </c>
      <c r="FQ117" s="375">
        <f t="shared" si="488"/>
        <v>-0.39978400000000391</v>
      </c>
      <c r="FR117" s="375">
        <f t="shared" si="488"/>
        <v>1.6770160000000089</v>
      </c>
      <c r="FS117" s="375">
        <f t="shared" si="488"/>
        <v>-124.24199200000001</v>
      </c>
      <c r="FT117" s="375">
        <f t="shared" si="488"/>
        <v>122.829768</v>
      </c>
      <c r="FU117" s="375">
        <f t="shared" si="488"/>
        <v>-122.829768</v>
      </c>
      <c r="FV117" s="375">
        <f t="shared" si="488"/>
        <v>0</v>
      </c>
      <c r="FW117" s="375">
        <f t="shared" si="488"/>
        <v>136.35868099999999</v>
      </c>
      <c r="FX117" s="375">
        <f t="shared" si="488"/>
        <v>-4.6092779999999998</v>
      </c>
      <c r="FY117" s="375">
        <f t="shared" si="488"/>
        <v>-1.5966780000000043</v>
      </c>
      <c r="FZ117" s="375">
        <f t="shared" si="488"/>
        <v>-130.15272499999998</v>
      </c>
      <c r="GA117" s="375">
        <f t="shared" si="488"/>
        <v>123.04298899999998</v>
      </c>
      <c r="GB117" s="375">
        <f t="shared" si="488"/>
        <v>-0.18075599999999525</v>
      </c>
      <c r="GC117" s="375">
        <f t="shared" si="488"/>
        <v>-3.8711910000000032</v>
      </c>
      <c r="GD117" s="375">
        <f t="shared" si="488"/>
        <v>-1.3857959999999956</v>
      </c>
      <c r="GE117" s="375">
        <f t="shared" si="488"/>
        <v>-0.57741500000000912</v>
      </c>
      <c r="GF117" s="375">
        <f t="shared" si="488"/>
        <v>19.863076000000003</v>
      </c>
      <c r="GG117" s="375">
        <f t="shared" si="488"/>
        <v>-2.199197999999992</v>
      </c>
      <c r="GH117" s="375">
        <f t="shared" si="488"/>
        <v>-2.3146810000000073</v>
      </c>
      <c r="GI117" s="375">
        <f t="shared" si="488"/>
        <v>-5.5984149999999993</v>
      </c>
      <c r="GJ117" s="375">
        <f t="shared" si="488"/>
        <v>0.19079800000000091</v>
      </c>
      <c r="GK117" s="375">
        <f t="shared" si="488"/>
        <v>-1.6920769999999941</v>
      </c>
      <c r="GL117" s="375">
        <f t="shared" si="488"/>
        <v>-4.1121990000000075</v>
      </c>
    </row>
    <row r="118" spans="1:194">
      <c r="A118" s="361" t="s">
        <v>601</v>
      </c>
      <c r="C118" s="361">
        <v>15.62</v>
      </c>
      <c r="D118" s="361" t="s">
        <v>36</v>
      </c>
      <c r="E118" s="361">
        <v>30.34</v>
      </c>
      <c r="F118" s="361">
        <v>19.100000000000001</v>
      </c>
      <c r="G118" s="361">
        <v>25.03</v>
      </c>
      <c r="H118" s="361">
        <v>23.95</v>
      </c>
      <c r="I118" s="361">
        <v>22.52</v>
      </c>
      <c r="J118" s="361">
        <v>15.91</v>
      </c>
      <c r="K118" s="361">
        <v>9.98</v>
      </c>
      <c r="L118" s="361">
        <v>11.46</v>
      </c>
      <c r="M118" s="361">
        <v>12.43</v>
      </c>
      <c r="N118" s="361">
        <v>14.48</v>
      </c>
      <c r="O118" s="361">
        <v>14.53</v>
      </c>
      <c r="P118" s="361">
        <v>14.57</v>
      </c>
      <c r="Q118" s="361">
        <v>13.08</v>
      </c>
      <c r="R118" s="361">
        <v>11.83</v>
      </c>
      <c r="S118" s="361">
        <v>11.49</v>
      </c>
      <c r="T118" s="361">
        <v>13.99</v>
      </c>
      <c r="U118" s="361">
        <v>15.16</v>
      </c>
      <c r="V118" s="372">
        <v>17.48</v>
      </c>
      <c r="W118" s="361">
        <v>13.81</v>
      </c>
      <c r="X118" s="361">
        <v>15.77</v>
      </c>
      <c r="Y118" s="361">
        <v>13.85</v>
      </c>
      <c r="Z118" s="361">
        <v>14.81</v>
      </c>
      <c r="AA118" s="372"/>
      <c r="AB118" s="361">
        <v>19.84</v>
      </c>
      <c r="AC118" s="372"/>
      <c r="AD118" s="372"/>
      <c r="AE118" s="361">
        <v>27.5</v>
      </c>
      <c r="AF118" s="361">
        <v>23.22</v>
      </c>
      <c r="AG118" s="361">
        <v>24.76</v>
      </c>
      <c r="AH118" s="372"/>
      <c r="AI118" s="361">
        <v>14.62</v>
      </c>
      <c r="AJ118" s="361">
        <v>15.19</v>
      </c>
      <c r="AK118" s="378">
        <v>15.92</v>
      </c>
      <c r="AL118" s="374">
        <v>12.13</v>
      </c>
      <c r="AM118" s="379">
        <v>14.95</v>
      </c>
      <c r="AN118" s="379">
        <v>12.89</v>
      </c>
      <c r="AO118" s="379">
        <f>AO119</f>
        <v>26.74</v>
      </c>
      <c r="AP118" s="379">
        <f t="shared" ref="AP118:AQ118" si="489">AP119</f>
        <v>25.9</v>
      </c>
      <c r="AQ118" s="379">
        <f t="shared" si="489"/>
        <v>25.05</v>
      </c>
      <c r="AR118" s="379">
        <v>20.84</v>
      </c>
      <c r="AS118" s="379">
        <v>21.58</v>
      </c>
      <c r="AT118" s="244">
        <v>19.420000000000002</v>
      </c>
      <c r="AU118" s="380"/>
      <c r="AW118" s="373">
        <f t="shared" ref="AW118:AW128" si="490">0.5192*C118+12.75</f>
        <v>20.859904</v>
      </c>
      <c r="AX118" s="361" t="s">
        <v>36</v>
      </c>
      <c r="AY118" s="373">
        <f t="shared" ref="AY118:BN127" si="491">0.5192*E118+12.75</f>
        <v>28.502527999999998</v>
      </c>
      <c r="AZ118" s="373">
        <f t="shared" si="491"/>
        <v>22.666719999999998</v>
      </c>
      <c r="BA118" s="373">
        <f t="shared" si="491"/>
        <v>25.745576</v>
      </c>
      <c r="BB118" s="373">
        <f t="shared" si="491"/>
        <v>25.184840000000001</v>
      </c>
      <c r="BC118" s="373">
        <f t="shared" si="491"/>
        <v>24.442383999999997</v>
      </c>
      <c r="BD118" s="373">
        <f t="shared" si="491"/>
        <v>21.010472</v>
      </c>
      <c r="BE118" s="373">
        <f t="shared" si="491"/>
        <v>17.931615999999998</v>
      </c>
      <c r="BF118" s="373">
        <f t="shared" si="491"/>
        <v>18.700032</v>
      </c>
      <c r="BG118" s="373">
        <f t="shared" si="491"/>
        <v>19.203655999999999</v>
      </c>
      <c r="BH118" s="373">
        <f t="shared" si="491"/>
        <v>20.268015999999999</v>
      </c>
      <c r="BI118" s="373">
        <f t="shared" si="491"/>
        <v>20.293976000000001</v>
      </c>
      <c r="BJ118" s="373">
        <f t="shared" si="491"/>
        <v>20.314744000000001</v>
      </c>
      <c r="BK118" s="373">
        <f t="shared" si="491"/>
        <v>19.541136000000002</v>
      </c>
      <c r="BL118" s="373">
        <f t="shared" si="491"/>
        <v>18.892136000000001</v>
      </c>
      <c r="BM118" s="373">
        <f t="shared" si="491"/>
        <v>18.715608</v>
      </c>
      <c r="BN118" s="373">
        <f t="shared" si="491"/>
        <v>20.013607999999998</v>
      </c>
      <c r="BO118" s="373">
        <f t="shared" ref="BO118:BT127" si="492">0.5192*U118+12.75</f>
        <v>20.621071999999998</v>
      </c>
      <c r="BP118" s="373">
        <f t="shared" si="492"/>
        <v>21.825616</v>
      </c>
      <c r="BQ118" s="373">
        <f t="shared" si="492"/>
        <v>19.920152000000002</v>
      </c>
      <c r="BR118" s="373">
        <f t="shared" si="492"/>
        <v>20.937784000000001</v>
      </c>
      <c r="BS118" s="373">
        <f t="shared" si="492"/>
        <v>19.940919999999998</v>
      </c>
      <c r="BT118" s="373">
        <f t="shared" si="492"/>
        <v>20.439352</v>
      </c>
      <c r="BU118" s="373"/>
      <c r="BV118" s="373">
        <f t="shared" ref="BV118:BV127" si="493">0.5192*AB118+12.75</f>
        <v>23.050927999999999</v>
      </c>
      <c r="BW118" s="373"/>
      <c r="BX118" s="373"/>
      <c r="BY118" s="373">
        <f t="shared" ref="BY118:CA127" si="494">0.5021*AE118+12.75</f>
        <v>26.557749999999999</v>
      </c>
      <c r="BZ118" s="373">
        <f t="shared" si="494"/>
        <v>24.408761999999999</v>
      </c>
      <c r="CA118" s="373">
        <f t="shared" si="494"/>
        <v>25.181995999999998</v>
      </c>
      <c r="CB118" s="373"/>
      <c r="CC118" s="373">
        <f t="shared" ref="CC118:CN127" si="495">0.5021*AI118+12.75</f>
        <v>20.090702</v>
      </c>
      <c r="CD118" s="373">
        <f t="shared" si="495"/>
        <v>20.376899000000002</v>
      </c>
      <c r="CE118" s="373">
        <f t="shared" si="495"/>
        <v>20.743431999999999</v>
      </c>
      <c r="CF118" s="373">
        <f t="shared" si="495"/>
        <v>18.840472999999999</v>
      </c>
      <c r="CG118" s="373">
        <f t="shared" si="495"/>
        <v>20.256394999999998</v>
      </c>
      <c r="CH118" s="373">
        <f t="shared" si="495"/>
        <v>19.222069000000001</v>
      </c>
      <c r="CI118" s="373">
        <f t="shared" si="495"/>
        <v>26.176153999999997</v>
      </c>
      <c r="CJ118" s="373">
        <f t="shared" si="495"/>
        <v>25.754390000000001</v>
      </c>
      <c r="CK118" s="373">
        <f t="shared" si="495"/>
        <v>25.327604999999998</v>
      </c>
      <c r="CL118" s="373">
        <f t="shared" si="495"/>
        <v>23.213763999999998</v>
      </c>
      <c r="CM118" s="373">
        <f t="shared" si="495"/>
        <v>23.585318000000001</v>
      </c>
      <c r="CN118" s="373">
        <f t="shared" si="495"/>
        <v>22.500782000000001</v>
      </c>
      <c r="CO118" s="373"/>
      <c r="CP118" s="373">
        <v>31.762795761569009</v>
      </c>
      <c r="CQ118" s="373">
        <f>CP118*0.8</f>
        <v>25.410236609255207</v>
      </c>
      <c r="CR118" s="373">
        <f>BD118/CQ118</f>
        <v>0.8268507028520673</v>
      </c>
      <c r="CS118" s="373"/>
      <c r="CT118" s="373"/>
      <c r="CU118" s="373"/>
      <c r="CV118" s="373">
        <f>AY118/CP118</f>
        <v>0.89735576848956944</v>
      </c>
      <c r="CW118" s="373">
        <f>AZ118/CP118</f>
        <v>0.71362483863669546</v>
      </c>
      <c r="CX118" s="373">
        <f>BA118/CP118</f>
        <v>0.81055761568540929</v>
      </c>
      <c r="CY118" s="373">
        <f>BB118/CP118</f>
        <v>0.79290375409812253</v>
      </c>
      <c r="CZ118" s="373">
        <f>BC118/CP118</f>
        <v>0.7695287336631037</v>
      </c>
      <c r="DA118" s="373">
        <f>BD118/CP118</f>
        <v>0.66148056228165386</v>
      </c>
      <c r="DB118" s="373">
        <f>BE118/CP118</f>
        <v>0.56454778523294002</v>
      </c>
      <c r="DC118" s="373">
        <f>BF118/CP118</f>
        <v>0.58874011407477755</v>
      </c>
      <c r="DD118" s="382">
        <f>BG118/CP118</f>
        <v>0.60459589716706297</v>
      </c>
      <c r="DE118" s="373">
        <f>BH118/CP118</f>
        <v>0.63810554184663515</v>
      </c>
      <c r="DF118" s="373">
        <f>BI118/CP118</f>
        <v>0.63892285025345408</v>
      </c>
      <c r="DG118" s="373">
        <f>BJ118/CP118</f>
        <v>0.63957669697890907</v>
      </c>
      <c r="DH118" s="373">
        <f>BK118/CP118</f>
        <v>0.61522090645570782</v>
      </c>
      <c r="DI118" s="373">
        <f>BL118/CP118</f>
        <v>0.59478819628523694</v>
      </c>
      <c r="DJ118" s="373">
        <f>BM118/CP118</f>
        <v>0.58923049911886882</v>
      </c>
      <c r="DK118" s="373">
        <f>BN118/CP118</f>
        <v>0.63009591945981058</v>
      </c>
      <c r="DL118" s="373">
        <f>BO118/CP118</f>
        <v>0.64922093617937127</v>
      </c>
      <c r="DM118" s="373">
        <f>BP118/CP118</f>
        <v>0.68714404625576531</v>
      </c>
      <c r="DN118" s="373">
        <f>BQ118/CP118</f>
        <v>0.62715360919526286</v>
      </c>
      <c r="DO118" s="373">
        <f>BR118/CP118</f>
        <v>0.65919209874256113</v>
      </c>
      <c r="DP118" s="373">
        <f>BS118/CP118</f>
        <v>0.62780745592071785</v>
      </c>
      <c r="DQ118" s="373">
        <f>BT118/CP118</f>
        <v>0.64349977733163943</v>
      </c>
      <c r="DR118" s="373"/>
      <c r="DS118" s="373">
        <f>BV118/CP118</f>
        <v>0.72572100305761422</v>
      </c>
      <c r="DT118" s="373"/>
      <c r="DU118" s="373"/>
      <c r="DV118" s="373">
        <f>BY118/CP118</f>
        <v>0.83612759403670667</v>
      </c>
      <c r="DW118" s="373">
        <f>BZ118/CP118</f>
        <v>0.76847019963944962</v>
      </c>
      <c r="DX118" s="373">
        <f>CA118/CP118</f>
        <v>0.79281421538051866</v>
      </c>
      <c r="DY118" s="373"/>
      <c r="DZ118" s="373">
        <f>CC118/CP118</f>
        <v>0.6325230987477648</v>
      </c>
      <c r="EA118" s="373">
        <f>CD118/CP118</f>
        <v>0.64153354613244629</v>
      </c>
      <c r="EB118" s="373">
        <f>CE118/CP118</f>
        <v>0.65307324190581018</v>
      </c>
      <c r="EC118" s="373">
        <f>CF118/CP118</f>
        <v>0.59316167069889325</v>
      </c>
      <c r="ED118" s="373">
        <f>CG118/CP118</f>
        <v>0.6377396735494224</v>
      </c>
      <c r="EE118" s="373">
        <f>CH118/CP118</f>
        <v>0.60517560054513519</v>
      </c>
      <c r="EF118" s="373">
        <f>CI118/CP118</f>
        <v>0.82411366419046461</v>
      </c>
      <c r="EG118" s="373">
        <f>CJ118/CP118</f>
        <v>0.81083511014988163</v>
      </c>
      <c r="EH118" s="373">
        <f>CK118/CP118</f>
        <v>0.79739847808500575</v>
      </c>
      <c r="EI118" s="373">
        <f>CL118/CP118</f>
        <v>0.73084762985779717</v>
      </c>
      <c r="EJ118" s="373">
        <f>CM118/CP118</f>
        <v>0.74254540365545396</v>
      </c>
      <c r="EK118" s="373">
        <f>CN118/CP118</f>
        <v>0.70840055040824002</v>
      </c>
      <c r="EM118" s="361">
        <v>12.89</v>
      </c>
      <c r="EN118" s="361">
        <v>0</v>
      </c>
      <c r="EO118" s="361">
        <v>0</v>
      </c>
      <c r="EP118" s="361">
        <v>0</v>
      </c>
      <c r="EQ118" s="361">
        <v>20.84</v>
      </c>
      <c r="ER118" s="361">
        <v>21.58</v>
      </c>
      <c r="ES118" s="244">
        <v>19.420000000000002</v>
      </c>
      <c r="EW118" s="375">
        <f t="shared" ref="EW118:GL118" si="496">SUM(EW106:EW113)</f>
        <v>-3.639592000000011</v>
      </c>
      <c r="EX118" s="375">
        <f t="shared" si="496"/>
        <v>-3.8836160000000071</v>
      </c>
      <c r="EY118" s="375">
        <f>SUM(EY106:EY113)</f>
        <v>-2.2896719999999924</v>
      </c>
      <c r="EZ118" s="375">
        <f t="shared" si="496"/>
        <v>7.1753440000000168</v>
      </c>
      <c r="FA118" s="375">
        <f t="shared" si="496"/>
        <v>-3.587672000000012</v>
      </c>
      <c r="FB118" s="375">
        <f t="shared" si="496"/>
        <v>2.2844799999999985</v>
      </c>
      <c r="FC118" s="375">
        <f t="shared" si="496"/>
        <v>-6.6042240000000056</v>
      </c>
      <c r="FD118" s="375">
        <f t="shared" si="496"/>
        <v>-0.43093599999999554</v>
      </c>
      <c r="FE118" s="375">
        <f t="shared" si="496"/>
        <v>-2.9542479999999962</v>
      </c>
      <c r="FF118" s="375">
        <f t="shared" si="496"/>
        <v>-0.20508399999999938</v>
      </c>
      <c r="FG118" s="375">
        <f t="shared" si="496"/>
        <v>10.428131999999994</v>
      </c>
      <c r="FH118" s="375">
        <f t="shared" si="496"/>
        <v>-10.223047999999991</v>
      </c>
      <c r="FI118" s="375">
        <f t="shared" si="496"/>
        <v>-0.73207200000000938</v>
      </c>
      <c r="FJ118" s="375">
        <f t="shared" si="496"/>
        <v>8.7381360000000043</v>
      </c>
      <c r="FK118" s="375">
        <f t="shared" si="496"/>
        <v>4.7714479999999959</v>
      </c>
      <c r="FL118" s="375">
        <f t="shared" si="496"/>
        <v>6.9988160000000086</v>
      </c>
      <c r="FM118" s="375">
        <f t="shared" si="496"/>
        <v>0.1713359999999966</v>
      </c>
      <c r="FN118" s="375">
        <f t="shared" si="496"/>
        <v>1.4849120000000049</v>
      </c>
      <c r="FO118" s="375">
        <f t="shared" si="496"/>
        <v>-3.8680400000000077</v>
      </c>
      <c r="FP118" s="375">
        <f t="shared" si="496"/>
        <v>-2.6583040000000011</v>
      </c>
      <c r="FQ118" s="375">
        <f t="shared" si="496"/>
        <v>-1.4226080000000074</v>
      </c>
      <c r="FR118" s="375">
        <f t="shared" si="496"/>
        <v>2.9230960000000081</v>
      </c>
      <c r="FS118" s="375">
        <f t="shared" si="496"/>
        <v>-223.35261599999998</v>
      </c>
      <c r="FT118" s="375">
        <f t="shared" si="496"/>
        <v>221.57695200000001</v>
      </c>
      <c r="FU118" s="375">
        <f t="shared" si="496"/>
        <v>-221.57695200000001</v>
      </c>
      <c r="FV118" s="375">
        <f t="shared" si="496"/>
        <v>0</v>
      </c>
      <c r="FW118" s="375">
        <f t="shared" si="496"/>
        <v>228.34342299999997</v>
      </c>
      <c r="FX118" s="375">
        <f t="shared" si="496"/>
        <v>-2.8368649999999924</v>
      </c>
      <c r="FY118" s="375">
        <f t="shared" si="496"/>
        <v>-4.2226610000000022</v>
      </c>
      <c r="FZ118" s="375">
        <f t="shared" si="496"/>
        <v>-221.28389699999997</v>
      </c>
      <c r="GA118" s="375">
        <f t="shared" si="496"/>
        <v>213.35573799999997</v>
      </c>
      <c r="GB118" s="375">
        <f t="shared" si="496"/>
        <v>0.98411600000000732</v>
      </c>
      <c r="GC118" s="375">
        <f t="shared" si="496"/>
        <v>-5.5632680000000043</v>
      </c>
      <c r="GD118" s="375">
        <f t="shared" si="496"/>
        <v>-1.3707329999999942</v>
      </c>
      <c r="GE118" s="375">
        <f t="shared" si="496"/>
        <v>-3.0477470000000118</v>
      </c>
      <c r="GF118" s="375">
        <f t="shared" si="496"/>
        <v>29.277451000000003</v>
      </c>
      <c r="GG118" s="375">
        <f t="shared" si="496"/>
        <v>-6.6528249999999893</v>
      </c>
      <c r="GH118" s="375">
        <f t="shared" si="496"/>
        <v>-4.0419050000000105</v>
      </c>
      <c r="GI118" s="375">
        <f t="shared" si="496"/>
        <v>-5.2569869999999987</v>
      </c>
      <c r="GJ118" s="375">
        <f t="shared" si="496"/>
        <v>-0.31632299999999702</v>
      </c>
      <c r="GK118" s="375">
        <f t="shared" si="496"/>
        <v>-4.2979759999999914</v>
      </c>
      <c r="GL118" s="375">
        <f t="shared" si="496"/>
        <v>-4.463669000000003</v>
      </c>
    </row>
    <row r="119" spans="1:194">
      <c r="C119" s="361">
        <v>20.82</v>
      </c>
      <c r="D119" s="361" t="s">
        <v>364</v>
      </c>
      <c r="E119" s="361">
        <v>27.47</v>
      </c>
      <c r="F119" s="361">
        <v>26.57</v>
      </c>
      <c r="G119" s="361">
        <v>25.57</v>
      </c>
      <c r="H119" s="361">
        <v>24.7</v>
      </c>
      <c r="I119" s="361">
        <v>23.76</v>
      </c>
      <c r="J119" s="361">
        <v>22.74</v>
      </c>
      <c r="K119" s="361">
        <v>19.63</v>
      </c>
      <c r="L119" s="361">
        <v>19.809999999999999</v>
      </c>
      <c r="M119" s="361">
        <v>19.14</v>
      </c>
      <c r="N119" s="361">
        <v>25.49</v>
      </c>
      <c r="O119" s="361">
        <v>23.69</v>
      </c>
      <c r="P119" s="361">
        <v>21.62</v>
      </c>
      <c r="Q119" s="361">
        <v>19.52</v>
      </c>
      <c r="R119" s="361">
        <v>20.95</v>
      </c>
      <c r="S119" s="361">
        <v>20.79</v>
      </c>
      <c r="T119" s="361">
        <v>21.03</v>
      </c>
      <c r="U119" s="361">
        <v>20.53</v>
      </c>
      <c r="V119" s="372">
        <v>23.04</v>
      </c>
      <c r="W119" s="361">
        <v>21.97</v>
      </c>
      <c r="X119" s="361">
        <v>23.82</v>
      </c>
      <c r="Y119" s="361">
        <v>23.28</v>
      </c>
      <c r="Z119" s="361">
        <v>23.77</v>
      </c>
      <c r="AA119" s="372"/>
      <c r="AB119" s="361">
        <v>24.77</v>
      </c>
      <c r="AC119" s="372"/>
      <c r="AD119" s="372"/>
      <c r="AE119" s="361">
        <v>26.7</v>
      </c>
      <c r="AF119" s="361">
        <v>17.3</v>
      </c>
      <c r="AG119" s="361">
        <v>24.8</v>
      </c>
      <c r="AH119" s="372"/>
      <c r="AI119" s="361">
        <v>22.12</v>
      </c>
      <c r="AJ119" s="361">
        <v>22.35</v>
      </c>
      <c r="AK119" s="378">
        <v>20.66</v>
      </c>
      <c r="AL119" s="374">
        <v>20.74</v>
      </c>
      <c r="AM119" s="379">
        <v>20.21</v>
      </c>
      <c r="AN119" s="379">
        <v>23.42</v>
      </c>
      <c r="AO119" s="379">
        <v>26.74</v>
      </c>
      <c r="AP119" s="379">
        <v>25.9</v>
      </c>
      <c r="AQ119" s="379">
        <v>25.05</v>
      </c>
      <c r="AR119" s="379">
        <v>22.54</v>
      </c>
      <c r="AS119" s="379">
        <v>22.79</v>
      </c>
      <c r="AT119" s="244">
        <v>21.29</v>
      </c>
      <c r="AU119" s="380"/>
      <c r="AW119" s="373">
        <f t="shared" si="490"/>
        <v>23.559744000000002</v>
      </c>
      <c r="AX119" s="361" t="s">
        <v>364</v>
      </c>
      <c r="AY119" s="373">
        <f t="shared" si="491"/>
        <v>27.012423999999999</v>
      </c>
      <c r="AZ119" s="373">
        <f t="shared" si="491"/>
        <v>26.545144000000001</v>
      </c>
      <c r="BA119" s="373">
        <f t="shared" si="491"/>
        <v>26.025944000000003</v>
      </c>
      <c r="BB119" s="373">
        <f t="shared" si="491"/>
        <v>25.57424</v>
      </c>
      <c r="BC119" s="373">
        <f t="shared" si="491"/>
        <v>25.086192</v>
      </c>
      <c r="BD119" s="373">
        <f t="shared" si="491"/>
        <v>24.556607999999997</v>
      </c>
      <c r="BE119" s="373">
        <f t="shared" si="491"/>
        <v>22.941896</v>
      </c>
      <c r="BF119" s="373">
        <f t="shared" si="491"/>
        <v>23.035352</v>
      </c>
      <c r="BG119" s="373">
        <f t="shared" si="491"/>
        <v>22.687488000000002</v>
      </c>
      <c r="BH119" s="373">
        <f t="shared" si="491"/>
        <v>25.984407999999998</v>
      </c>
      <c r="BI119" s="373">
        <f t="shared" si="491"/>
        <v>25.049848000000001</v>
      </c>
      <c r="BJ119" s="373">
        <f t="shared" si="491"/>
        <v>23.975104000000002</v>
      </c>
      <c r="BK119" s="373">
        <f t="shared" si="491"/>
        <v>22.884784</v>
      </c>
      <c r="BL119" s="373">
        <f t="shared" si="491"/>
        <v>23.62724</v>
      </c>
      <c r="BM119" s="373">
        <f t="shared" si="491"/>
        <v>23.544167999999999</v>
      </c>
      <c r="BN119" s="373">
        <f t="shared" si="491"/>
        <v>23.668776000000001</v>
      </c>
      <c r="BO119" s="373">
        <f t="shared" si="492"/>
        <v>23.409176000000002</v>
      </c>
      <c r="BP119" s="373">
        <f t="shared" si="492"/>
        <v>24.712367999999998</v>
      </c>
      <c r="BQ119" s="373">
        <f t="shared" si="492"/>
        <v>24.156824</v>
      </c>
      <c r="BR119" s="373">
        <f t="shared" si="492"/>
        <v>25.117343999999999</v>
      </c>
      <c r="BS119" s="373">
        <f t="shared" si="492"/>
        <v>24.836976</v>
      </c>
      <c r="BT119" s="373">
        <f t="shared" si="492"/>
        <v>25.091383999999998</v>
      </c>
      <c r="BU119" s="373"/>
      <c r="BV119" s="373">
        <f t="shared" si="493"/>
        <v>25.610583999999999</v>
      </c>
      <c r="BW119" s="373"/>
      <c r="BX119" s="373"/>
      <c r="BY119" s="373">
        <f t="shared" si="494"/>
        <v>26.15607</v>
      </c>
      <c r="BZ119" s="373">
        <f t="shared" si="494"/>
        <v>21.436329999999998</v>
      </c>
      <c r="CA119" s="373">
        <f t="shared" si="494"/>
        <v>25.202080000000002</v>
      </c>
      <c r="CB119" s="373"/>
      <c r="CC119" s="373">
        <f t="shared" si="495"/>
        <v>23.856452000000001</v>
      </c>
      <c r="CD119" s="373">
        <f t="shared" si="495"/>
        <v>23.971935000000002</v>
      </c>
      <c r="CE119" s="373">
        <f t="shared" si="495"/>
        <v>23.123386</v>
      </c>
      <c r="CF119" s="373">
        <f t="shared" si="495"/>
        <v>23.163553999999998</v>
      </c>
      <c r="CG119" s="373">
        <f t="shared" si="495"/>
        <v>22.897441000000001</v>
      </c>
      <c r="CH119" s="373">
        <f t="shared" si="495"/>
        <v>24.509182000000003</v>
      </c>
      <c r="CI119" s="373">
        <f t="shared" si="495"/>
        <v>26.176153999999997</v>
      </c>
      <c r="CJ119" s="373">
        <f t="shared" si="495"/>
        <v>25.754390000000001</v>
      </c>
      <c r="CK119" s="373">
        <f t="shared" si="495"/>
        <v>25.327604999999998</v>
      </c>
      <c r="CL119" s="373">
        <f t="shared" si="495"/>
        <v>24.067333999999999</v>
      </c>
      <c r="CM119" s="373">
        <f t="shared" si="495"/>
        <v>24.192858999999999</v>
      </c>
      <c r="CN119" s="373">
        <f t="shared" si="495"/>
        <v>23.439709000000001</v>
      </c>
      <c r="CO119" s="373"/>
      <c r="CP119" s="373">
        <v>26.892029893368669</v>
      </c>
      <c r="CQ119" s="373">
        <f t="shared" ref="CQ119:CQ127" si="497">CP119*0.8</f>
        <v>21.513623914694936</v>
      </c>
      <c r="CR119" s="373">
        <f t="shared" ref="CR119:CR127" si="498">BD119/CQ119</f>
        <v>1.1414445142934075</v>
      </c>
      <c r="CS119" s="373"/>
      <c r="CT119" s="373"/>
      <c r="CU119" s="373"/>
      <c r="CV119" s="373">
        <f t="shared" ref="CV119:CV127" si="499">AY119/CP119</f>
        <v>1.004476943804864</v>
      </c>
      <c r="CW119" s="373">
        <f t="shared" ref="CW119:CW127" si="500">AZ119/CP119</f>
        <v>0.9871007917682626</v>
      </c>
      <c r="CX119" s="373">
        <f t="shared" ref="CX119:CX127" si="501">BA119/CP119</f>
        <v>0.96779395617203912</v>
      </c>
      <c r="CY119" s="373">
        <f t="shared" ref="CY119:CY127" si="502">BB119/CP119</f>
        <v>0.95099700920332442</v>
      </c>
      <c r="CZ119" s="373">
        <f t="shared" ref="CZ119:CZ127" si="503">BC119/CP119</f>
        <v>0.93284858374287427</v>
      </c>
      <c r="DA119" s="373">
        <f t="shared" ref="DA119:DA127" si="504">BD119/CP119</f>
        <v>0.91315561143472601</v>
      </c>
      <c r="DB119" s="373">
        <f t="shared" ref="DB119:DB127" si="505">BE119/CP119</f>
        <v>0.85311135273047067</v>
      </c>
      <c r="DC119" s="373">
        <f t="shared" ref="DC119:DC127" si="506">BF119/CP119</f>
        <v>0.8565865831377909</v>
      </c>
      <c r="DD119" s="382">
        <f t="shared" ref="DD119:DD127" si="507">BG119/CP119</f>
        <v>0.84365100328832121</v>
      </c>
      <c r="DE119" s="373">
        <f t="shared" ref="DE119:DE127" si="508">BH119/CP119</f>
        <v>0.966249409324341</v>
      </c>
      <c r="DF119" s="373">
        <f t="shared" ref="DF119:DF127" si="509">BI119/CP119</f>
        <v>0.9314971052511386</v>
      </c>
      <c r="DG119" s="373">
        <f t="shared" ref="DG119:DG127" si="510">BJ119/CP119</f>
        <v>0.89153195556695575</v>
      </c>
      <c r="DH119" s="373">
        <f t="shared" ref="DH119:DH127" si="511">BK119/CP119</f>
        <v>0.85098760081488611</v>
      </c>
      <c r="DI119" s="373">
        <f t="shared" ref="DI119:DI127" si="512">BL119/CP119</f>
        <v>0.87859637571748583</v>
      </c>
      <c r="DJ119" s="373">
        <f t="shared" ref="DJ119:DJ127" si="513">BM119/CP119</f>
        <v>0.87550728202209005</v>
      </c>
      <c r="DK119" s="373">
        <f t="shared" ref="DK119:DK127" si="514">BN119/CP119</f>
        <v>0.88014092256518384</v>
      </c>
      <c r="DL119" s="373">
        <f t="shared" ref="DL119:DL127" si="515">BO119/CP119</f>
        <v>0.87048750476707204</v>
      </c>
      <c r="DM119" s="373">
        <f t="shared" ref="DM119:DM126" si="516">BP119/CP119</f>
        <v>0.91894766211359313</v>
      </c>
      <c r="DN119" s="373">
        <f t="shared" ref="DN119:DN127" si="517">BQ119/CP119</f>
        <v>0.89828934802563398</v>
      </c>
      <c r="DO119" s="373">
        <f t="shared" ref="DO119:DO127" si="518">BR119/CP119</f>
        <v>0.93400699387864761</v>
      </c>
      <c r="DP119" s="373">
        <f t="shared" ref="DP119:DP127" si="519">BS119/CP119</f>
        <v>0.92358130265668692</v>
      </c>
      <c r="DQ119" s="373">
        <f t="shared" ref="DQ119:DQ127" si="520">BT119/CP119</f>
        <v>0.93304165209883638</v>
      </c>
      <c r="DR119" s="373"/>
      <c r="DS119" s="373">
        <f t="shared" ref="DS119:DS127" si="521">BV119/CP119</f>
        <v>0.95234848769506009</v>
      </c>
      <c r="DT119" s="373"/>
      <c r="DU119" s="373"/>
      <c r="DV119" s="373">
        <f t="shared" ref="DV119:DV127" si="522">BY119/CP119</f>
        <v>0.97263278762195071</v>
      </c>
      <c r="DW119" s="373">
        <f t="shared" ref="DW119:DW127" si="523">BZ119/CP119</f>
        <v>0.79712576867564777</v>
      </c>
      <c r="DX119" s="373">
        <f t="shared" ref="DX119:DX127" si="524">CA119/CP119</f>
        <v>0.93715796464344281</v>
      </c>
      <c r="DY119" s="373"/>
      <c r="DZ119" s="373">
        <f t="shared" ref="DZ119:DZ127" si="525">CC119/CP119</f>
        <v>0.88711979328428403</v>
      </c>
      <c r="EA119" s="373">
        <f t="shared" ref="EA119:EA127" si="526">CD119/CP119</f>
        <v>0.89141411396062986</v>
      </c>
      <c r="EB119" s="373">
        <f t="shared" ref="EB119:EB127" si="527">CE119/CP119</f>
        <v>0.85986019246921996</v>
      </c>
      <c r="EC119" s="373">
        <f t="shared" ref="EC119:EC127" si="528">CF119/CP119</f>
        <v>0.86135386922620971</v>
      </c>
      <c r="ED119" s="373">
        <f t="shared" ref="ED119:ED127" si="529">CG119/CP119</f>
        <v>0.85145826071115227</v>
      </c>
      <c r="EE119" s="373">
        <f t="shared" ref="EE119:EE127" si="530">CH119/CP119</f>
        <v>0.9113920405853686</v>
      </c>
      <c r="EF119" s="373">
        <f t="shared" ref="EF119:EF127" si="531">CI119/CP119</f>
        <v>0.97337962600044559</v>
      </c>
      <c r="EG119" s="373">
        <f t="shared" ref="EG119:EG127" si="532">CJ119/CP119</f>
        <v>0.95769602005205268</v>
      </c>
      <c r="EH119" s="373">
        <f t="shared" ref="EH119:EH127" si="533">CK119/CP119</f>
        <v>0.9418257045090358</v>
      </c>
      <c r="EI119" s="373">
        <f t="shared" ref="EI119:EI127" si="534">CL119/CP119</f>
        <v>0.89496159625848049</v>
      </c>
      <c r="EJ119" s="373">
        <f t="shared" ref="EJ119:EJ127" si="535">CM119/CP119</f>
        <v>0.8996293361240737</v>
      </c>
      <c r="EK119" s="373">
        <f t="shared" ref="EK119:EK127" si="536">CN119/CP119</f>
        <v>0.87162289693051476</v>
      </c>
      <c r="EM119" s="361">
        <v>23.42</v>
      </c>
      <c r="EN119" s="361">
        <v>26.74</v>
      </c>
      <c r="EO119" s="361">
        <v>25.9</v>
      </c>
      <c r="EP119" s="361">
        <v>25.05</v>
      </c>
      <c r="EQ119" s="361">
        <v>22.54</v>
      </c>
      <c r="ER119" s="361">
        <v>22.79</v>
      </c>
      <c r="ES119" s="244">
        <v>21.29</v>
      </c>
      <c r="EW119" s="375">
        <f>SUM(EW106:EW116)</f>
        <v>-2.87636800000001</v>
      </c>
      <c r="EX119" s="375">
        <f t="shared" ref="EX119:GL119" si="537">SUM(EX106:EX116)</f>
        <v>-3.5720960000000055</v>
      </c>
      <c r="EY119" s="375">
        <f t="shared" si="537"/>
        <v>-1.9781519999999908</v>
      </c>
      <c r="EZ119" s="375">
        <f>SUM(EZ106:EZ116)</f>
        <v>9.2054160000000138</v>
      </c>
      <c r="FA119" s="375">
        <f t="shared" si="537"/>
        <v>-3.7849680000000063</v>
      </c>
      <c r="FB119" s="375">
        <f t="shared" si="537"/>
        <v>2.5181199999999997</v>
      </c>
      <c r="FC119" s="375">
        <f t="shared" si="537"/>
        <v>-6.4744240000000097</v>
      </c>
      <c r="FD119" s="375">
        <f t="shared" si="537"/>
        <v>-0.23363999999999407</v>
      </c>
      <c r="FE119" s="375">
        <f t="shared" si="537"/>
        <v>-5.9604159999999986</v>
      </c>
      <c r="FF119" s="375">
        <f t="shared" si="537"/>
        <v>-1.9288279999999958</v>
      </c>
      <c r="FG119" s="375">
        <f t="shared" si="537"/>
        <v>17.120619999999992</v>
      </c>
      <c r="FH119" s="375">
        <f t="shared" si="537"/>
        <v>-11.848143999999991</v>
      </c>
      <c r="FI119" s="375">
        <f t="shared" si="537"/>
        <v>-2.0923760000000158</v>
      </c>
      <c r="FJ119" s="375">
        <f t="shared" si="537"/>
        <v>9.044464000000012</v>
      </c>
      <c r="FK119" s="375">
        <f t="shared" si="537"/>
        <v>7.3726399999999934</v>
      </c>
      <c r="FL119" s="375">
        <f t="shared" si="537"/>
        <v>8.078752000000005</v>
      </c>
      <c r="FM119" s="375">
        <f t="shared" si="537"/>
        <v>0.18691199999999952</v>
      </c>
      <c r="FN119" s="375">
        <f t="shared" si="537"/>
        <v>2.2481360000000059</v>
      </c>
      <c r="FO119" s="375">
        <f t="shared" si="537"/>
        <v>-3.4059520000000134</v>
      </c>
      <c r="FP119" s="375">
        <f t="shared" si="537"/>
        <v>-5.4256400000000014</v>
      </c>
      <c r="FQ119" s="375">
        <f t="shared" si="537"/>
        <v>9.8648000000000735E-2</v>
      </c>
      <c r="FR119" s="375">
        <f t="shared" si="537"/>
        <v>4.2782080000000136</v>
      </c>
      <c r="FS119" s="375">
        <f t="shared" si="537"/>
        <v>-295.91809599999999</v>
      </c>
      <c r="FT119" s="375">
        <f t="shared" si="537"/>
        <v>293.20787200000001</v>
      </c>
      <c r="FU119" s="375">
        <f t="shared" si="537"/>
        <v>-293.20787200000001</v>
      </c>
      <c r="FV119" s="375">
        <f t="shared" si="537"/>
        <v>0</v>
      </c>
      <c r="FW119" s="375">
        <f t="shared" si="537"/>
        <v>297.69683699999996</v>
      </c>
      <c r="FX119" s="375">
        <f t="shared" si="537"/>
        <v>-1.2150819999999918</v>
      </c>
      <c r="FY119" s="375">
        <f t="shared" si="537"/>
        <v>-5.1214200000000005</v>
      </c>
      <c r="FZ119" s="375">
        <f t="shared" si="537"/>
        <v>-291.36033499999996</v>
      </c>
      <c r="GA119" s="375">
        <f t="shared" si="537"/>
        <v>280.43966</v>
      </c>
      <c r="GB119" s="375">
        <f t="shared" si="537"/>
        <v>1.6719930000000005</v>
      </c>
      <c r="GC119" s="375">
        <f t="shared" si="537"/>
        <v>-6.1858719999999998</v>
      </c>
      <c r="GD119" s="375">
        <f t="shared" si="537"/>
        <v>-2.9874949999999956</v>
      </c>
      <c r="GE119" s="375">
        <f t="shared" si="537"/>
        <v>-3.8410650000000111</v>
      </c>
      <c r="GF119" s="375">
        <f t="shared" si="537"/>
        <v>33.525217000000012</v>
      </c>
      <c r="GG119" s="375">
        <f t="shared" si="537"/>
        <v>-7.5766889999999911</v>
      </c>
      <c r="GH119" s="375">
        <f t="shared" si="537"/>
        <v>-6.4369220000000134</v>
      </c>
      <c r="GI119" s="375">
        <f t="shared" si="537"/>
        <v>-7.185051000000005</v>
      </c>
      <c r="GJ119" s="375">
        <f t="shared" si="537"/>
        <v>3.3741120000000038</v>
      </c>
      <c r="GK119" s="375">
        <f t="shared" si="537"/>
        <v>-7.5515839999999805</v>
      </c>
      <c r="GL119" s="375">
        <f t="shared" si="537"/>
        <v>-4.7799920000000071</v>
      </c>
    </row>
    <row r="120" spans="1:194">
      <c r="C120" s="361">
        <v>22.96</v>
      </c>
      <c r="D120" s="361" t="s">
        <v>37</v>
      </c>
      <c r="E120" s="361">
        <v>26.97</v>
      </c>
      <c r="F120" s="361">
        <v>25.63</v>
      </c>
      <c r="G120" s="361">
        <v>25.39</v>
      </c>
      <c r="H120" s="361">
        <v>25.35</v>
      </c>
      <c r="I120" s="361">
        <v>24.09</v>
      </c>
      <c r="J120" s="361">
        <v>23.91</v>
      </c>
      <c r="K120" s="361">
        <v>22.17</v>
      </c>
      <c r="L120" s="361">
        <v>22.81</v>
      </c>
      <c r="M120" s="361">
        <v>22.23</v>
      </c>
      <c r="N120" s="361">
        <v>26.27</v>
      </c>
      <c r="O120" s="361">
        <v>24.27</v>
      </c>
      <c r="P120" s="361">
        <v>23.49</v>
      </c>
      <c r="Q120" s="361">
        <v>21.73</v>
      </c>
      <c r="R120" s="361">
        <v>21.35</v>
      </c>
      <c r="S120" s="361">
        <v>22.95</v>
      </c>
      <c r="T120" s="361">
        <v>22.87</v>
      </c>
      <c r="U120" s="361">
        <v>22.26</v>
      </c>
      <c r="V120" s="372">
        <v>27.03</v>
      </c>
      <c r="W120" s="361">
        <v>25.59</v>
      </c>
      <c r="X120" s="361">
        <v>25.36</v>
      </c>
      <c r="Y120" s="361">
        <v>26.2</v>
      </c>
      <c r="Z120" s="361">
        <v>27.37</v>
      </c>
      <c r="AA120" s="372"/>
      <c r="AB120" s="361">
        <v>26.27</v>
      </c>
      <c r="AC120" s="372"/>
      <c r="AD120" s="372"/>
      <c r="AE120" s="361">
        <v>26.33</v>
      </c>
      <c r="AF120" s="361">
        <v>26.26</v>
      </c>
      <c r="AG120" s="361">
        <v>27.09</v>
      </c>
      <c r="AH120" s="372"/>
      <c r="AI120" s="361">
        <v>24.97</v>
      </c>
      <c r="AJ120" s="361">
        <v>24.99</v>
      </c>
      <c r="AK120" s="378">
        <v>24.37</v>
      </c>
      <c r="AL120" s="374">
        <v>23.71</v>
      </c>
      <c r="AM120" s="379">
        <v>24.36</v>
      </c>
      <c r="AN120" s="379">
        <v>27.74</v>
      </c>
      <c r="AO120" s="379">
        <v>26.59</v>
      </c>
      <c r="AP120" s="379">
        <v>26.2</v>
      </c>
      <c r="AQ120" s="379">
        <v>25.09</v>
      </c>
      <c r="AR120" s="379">
        <v>23.77</v>
      </c>
      <c r="AS120" s="379">
        <v>23.44</v>
      </c>
      <c r="AT120" s="244">
        <v>22.72</v>
      </c>
      <c r="AU120" s="380"/>
      <c r="AW120" s="373">
        <f t="shared" si="490"/>
        <v>24.670832000000001</v>
      </c>
      <c r="AX120" s="361" t="s">
        <v>37</v>
      </c>
      <c r="AY120" s="373">
        <f t="shared" si="491"/>
        <v>26.752823999999997</v>
      </c>
      <c r="AZ120" s="373">
        <f t="shared" si="491"/>
        <v>26.057096000000001</v>
      </c>
      <c r="BA120" s="373">
        <f t="shared" si="491"/>
        <v>25.932487999999999</v>
      </c>
      <c r="BB120" s="373">
        <f t="shared" si="491"/>
        <v>25.911720000000003</v>
      </c>
      <c r="BC120" s="373">
        <f t="shared" si="491"/>
        <v>25.257528000000001</v>
      </c>
      <c r="BD120" s="373">
        <f t="shared" si="491"/>
        <v>25.164071999999997</v>
      </c>
      <c r="BE120" s="373">
        <f t="shared" si="491"/>
        <v>24.260663999999998</v>
      </c>
      <c r="BF120" s="373">
        <f t="shared" si="491"/>
        <v>24.592951999999997</v>
      </c>
      <c r="BG120" s="373">
        <f t="shared" si="491"/>
        <v>24.291816000000001</v>
      </c>
      <c r="BH120" s="373">
        <f t="shared" si="491"/>
        <v>26.389384</v>
      </c>
      <c r="BI120" s="373">
        <f t="shared" si="491"/>
        <v>25.350984</v>
      </c>
      <c r="BJ120" s="373">
        <f t="shared" si="491"/>
        <v>24.946007999999999</v>
      </c>
      <c r="BK120" s="373">
        <f t="shared" si="491"/>
        <v>24.032215999999998</v>
      </c>
      <c r="BL120" s="373">
        <f t="shared" si="491"/>
        <v>23.83492</v>
      </c>
      <c r="BM120" s="373">
        <f t="shared" si="491"/>
        <v>24.66564</v>
      </c>
      <c r="BN120" s="373">
        <f t="shared" si="491"/>
        <v>24.624104000000003</v>
      </c>
      <c r="BO120" s="373">
        <f t="shared" si="492"/>
        <v>24.307392</v>
      </c>
      <c r="BP120" s="373">
        <f t="shared" si="492"/>
        <v>26.783976000000003</v>
      </c>
      <c r="BQ120" s="373">
        <f t="shared" si="492"/>
        <v>26.036327999999997</v>
      </c>
      <c r="BR120" s="373">
        <f t="shared" si="492"/>
        <v>25.916912</v>
      </c>
      <c r="BS120" s="373">
        <f t="shared" si="492"/>
        <v>26.35304</v>
      </c>
      <c r="BT120" s="373">
        <f t="shared" si="492"/>
        <v>26.960504</v>
      </c>
      <c r="BU120" s="373"/>
      <c r="BV120" s="373">
        <f t="shared" si="493"/>
        <v>26.389384</v>
      </c>
      <c r="BW120" s="373"/>
      <c r="BX120" s="373"/>
      <c r="BY120" s="373">
        <f t="shared" si="494"/>
        <v>25.970292999999998</v>
      </c>
      <c r="BZ120" s="373">
        <f t="shared" si="494"/>
        <v>25.935146000000003</v>
      </c>
      <c r="CA120" s="373">
        <f t="shared" si="494"/>
        <v>26.351889</v>
      </c>
      <c r="CB120" s="373"/>
      <c r="CC120" s="373">
        <f t="shared" si="495"/>
        <v>25.287436999999997</v>
      </c>
      <c r="CD120" s="373">
        <f t="shared" si="495"/>
        <v>25.297478999999999</v>
      </c>
      <c r="CE120" s="373">
        <f t="shared" si="495"/>
        <v>24.986176999999998</v>
      </c>
      <c r="CF120" s="373">
        <f t="shared" si="495"/>
        <v>24.654790999999999</v>
      </c>
      <c r="CG120" s="373">
        <f t="shared" si="495"/>
        <v>24.981155999999999</v>
      </c>
      <c r="CH120" s="373">
        <f t="shared" si="495"/>
        <v>26.678253999999999</v>
      </c>
      <c r="CI120" s="373">
        <f t="shared" si="495"/>
        <v>26.100839000000001</v>
      </c>
      <c r="CJ120" s="373">
        <f t="shared" si="495"/>
        <v>25.90502</v>
      </c>
      <c r="CK120" s="373">
        <f t="shared" si="495"/>
        <v>25.347688999999999</v>
      </c>
      <c r="CL120" s="373">
        <f t="shared" si="495"/>
        <v>24.684916999999999</v>
      </c>
      <c r="CM120" s="373">
        <f t="shared" si="495"/>
        <v>24.519224000000001</v>
      </c>
      <c r="CN120" s="373">
        <f t="shared" si="495"/>
        <v>24.157712</v>
      </c>
      <c r="CO120" s="373"/>
      <c r="CP120" s="373">
        <v>25.496912808071624</v>
      </c>
      <c r="CQ120" s="373">
        <f t="shared" si="497"/>
        <v>20.397530246457301</v>
      </c>
      <c r="CR120" s="373">
        <f t="shared" si="498"/>
        <v>1.2336822985895837</v>
      </c>
      <c r="CS120" s="373"/>
      <c r="CT120" s="373"/>
      <c r="CU120" s="373"/>
      <c r="CV120" s="373">
        <f t="shared" si="499"/>
        <v>1.0492573827028497</v>
      </c>
      <c r="CW120" s="373">
        <f t="shared" si="500"/>
        <v>1.0219706282146848</v>
      </c>
      <c r="CX120" s="373">
        <f t="shared" si="501"/>
        <v>1.0170834483063567</v>
      </c>
      <c r="CY120" s="373">
        <f t="shared" si="502"/>
        <v>1.0162689183216356</v>
      </c>
      <c r="CZ120" s="373">
        <f t="shared" si="503"/>
        <v>0.99061122380291311</v>
      </c>
      <c r="DA120" s="373">
        <f t="shared" si="504"/>
        <v>0.98694583887166687</v>
      </c>
      <c r="DB120" s="373">
        <f t="shared" si="505"/>
        <v>0.95151378453628854</v>
      </c>
      <c r="DC120" s="373">
        <f t="shared" si="506"/>
        <v>0.96454626429182999</v>
      </c>
      <c r="DD120" s="382">
        <f t="shared" si="507"/>
        <v>0.95273557951337062</v>
      </c>
      <c r="DE120" s="373">
        <f t="shared" si="508"/>
        <v>1.0350031079702262</v>
      </c>
      <c r="DF120" s="373">
        <f t="shared" si="509"/>
        <v>0.99427660873415913</v>
      </c>
      <c r="DG120" s="373">
        <f t="shared" si="510"/>
        <v>0.97839327403209286</v>
      </c>
      <c r="DH120" s="373">
        <f t="shared" si="511"/>
        <v>0.94255395470435377</v>
      </c>
      <c r="DI120" s="373">
        <f t="shared" si="512"/>
        <v>0.93481591984950108</v>
      </c>
      <c r="DJ120" s="373">
        <f t="shared" si="513"/>
        <v>0.96739711923835481</v>
      </c>
      <c r="DK120" s="373">
        <f t="shared" si="514"/>
        <v>0.96576805926891218</v>
      </c>
      <c r="DL120" s="373">
        <f t="shared" si="515"/>
        <v>0.95334647700191166</v>
      </c>
      <c r="DM120" s="373">
        <f t="shared" si="516"/>
        <v>1.0504791776799318</v>
      </c>
      <c r="DN120" s="373">
        <f t="shared" si="517"/>
        <v>1.0211560982299632</v>
      </c>
      <c r="DO120" s="373">
        <f t="shared" si="518"/>
        <v>1.0164725508178156</v>
      </c>
      <c r="DP120" s="373">
        <f t="shared" si="519"/>
        <v>1.0335776804969639</v>
      </c>
      <c r="DQ120" s="373">
        <f t="shared" si="520"/>
        <v>1.0574026825500633</v>
      </c>
      <c r="DR120" s="373"/>
      <c r="DS120" s="373">
        <f t="shared" si="521"/>
        <v>1.0350031079702262</v>
      </c>
      <c r="DT120" s="373"/>
      <c r="DU120" s="373"/>
      <c r="DV120" s="373">
        <f t="shared" si="522"/>
        <v>1.0185661768344956</v>
      </c>
      <c r="DW120" s="373">
        <f t="shared" si="523"/>
        <v>1.017187696221389</v>
      </c>
      <c r="DX120" s="373">
        <f t="shared" si="524"/>
        <v>1.0335325377767977</v>
      </c>
      <c r="DY120" s="373"/>
      <c r="DZ120" s="373">
        <f t="shared" si="525"/>
        <v>0.99178426777985007</v>
      </c>
      <c r="EA120" s="373">
        <f t="shared" si="526"/>
        <v>0.99217811938359501</v>
      </c>
      <c r="EB120" s="373">
        <f t="shared" si="527"/>
        <v>0.97996871966750654</v>
      </c>
      <c r="EC120" s="373">
        <f t="shared" si="528"/>
        <v>0.96697161674392862</v>
      </c>
      <c r="ED120" s="373">
        <f t="shared" si="529"/>
        <v>0.97977179386563418</v>
      </c>
      <c r="EE120" s="373">
        <f t="shared" si="530"/>
        <v>1.0463327148985031</v>
      </c>
      <c r="EF120" s="373">
        <f t="shared" si="531"/>
        <v>1.0236862476831778</v>
      </c>
      <c r="EG120" s="373">
        <f t="shared" si="532"/>
        <v>1.0160061414101547</v>
      </c>
      <c r="EH120" s="373">
        <f t="shared" si="533"/>
        <v>0.99414737740231884</v>
      </c>
      <c r="EI120" s="373">
        <f t="shared" si="534"/>
        <v>0.96815317155516301</v>
      </c>
      <c r="EJ120" s="373">
        <f t="shared" si="535"/>
        <v>0.9616546200933741</v>
      </c>
      <c r="EK120" s="373">
        <f t="shared" si="536"/>
        <v>0.94747596235856169</v>
      </c>
      <c r="EM120" s="361">
        <v>27.74</v>
      </c>
      <c r="EN120" s="361">
        <v>26.59</v>
      </c>
      <c r="EO120" s="361">
        <v>26.2</v>
      </c>
      <c r="EP120" s="361">
        <v>25.09</v>
      </c>
      <c r="EQ120" s="361">
        <v>23.77</v>
      </c>
      <c r="ER120" s="361">
        <v>23.44</v>
      </c>
      <c r="ES120" s="244">
        <v>22.72</v>
      </c>
      <c r="EW120" s="377">
        <f t="shared" ref="EW120:GE120" si="538">EW119/EW3</f>
        <v>-0.46169630818619739</v>
      </c>
      <c r="EX120" s="377">
        <f t="shared" si="538"/>
        <v>-0.77485813449023977</v>
      </c>
      <c r="EY120" s="377">
        <f t="shared" si="538"/>
        <v>-0.40955527950310366</v>
      </c>
      <c r="EZ120" s="377">
        <f t="shared" si="538"/>
        <v>1.6292771681415952</v>
      </c>
      <c r="FA120" s="377">
        <f t="shared" si="538"/>
        <v>-0.62665033112582891</v>
      </c>
      <c r="FB120" s="377">
        <f t="shared" si="538"/>
        <v>0.40945040650406495</v>
      </c>
      <c r="FC120" s="377">
        <f t="shared" si="538"/>
        <v>-1.0844931323283098</v>
      </c>
      <c r="FD120" s="377">
        <f t="shared" si="538"/>
        <v>-3.8301639344261326E-2</v>
      </c>
      <c r="FE120" s="377">
        <f t="shared" si="538"/>
        <v>-1.101740480591497</v>
      </c>
      <c r="FF120" s="377">
        <f t="shared" si="538"/>
        <v>-0.3432078291814939</v>
      </c>
      <c r="FG120" s="377">
        <f t="shared" si="538"/>
        <v>2.6834827586206882</v>
      </c>
      <c r="FH120" s="377">
        <f t="shared" si="538"/>
        <v>-1.7657442622950805</v>
      </c>
      <c r="FI120" s="377">
        <f t="shared" si="538"/>
        <v>-0.34414078947368681</v>
      </c>
      <c r="FJ120" s="377">
        <f t="shared" si="538"/>
        <v>1.6093352313167282</v>
      </c>
      <c r="FK120" s="377">
        <f t="shared" si="538"/>
        <v>1.2349480737018415</v>
      </c>
      <c r="FL120" s="377">
        <f t="shared" si="538"/>
        <v>1.4324028368794337</v>
      </c>
      <c r="FM120" s="377">
        <f t="shared" si="538"/>
        <v>3.5399999999999911E-2</v>
      </c>
      <c r="FN120" s="377">
        <f t="shared" si="538"/>
        <v>0.40217101967799751</v>
      </c>
      <c r="FO120" s="377">
        <f t="shared" si="538"/>
        <v>-0.61702028985507495</v>
      </c>
      <c r="FP120" s="377">
        <f t="shared" si="538"/>
        <v>-1.0374072657743787</v>
      </c>
      <c r="FQ120" s="377">
        <f t="shared" si="538"/>
        <v>1.6691708967851222E-2</v>
      </c>
      <c r="FR120" s="377">
        <f t="shared" si="538"/>
        <v>0.68016025437202121</v>
      </c>
      <c r="FS120" s="377">
        <f t="shared" si="538"/>
        <v>-51.915455438596489</v>
      </c>
      <c r="FT120" s="377">
        <f t="shared" si="538"/>
        <v>58.176165079365077</v>
      </c>
      <c r="FU120" s="377">
        <f t="shared" si="538"/>
        <v>-58.641574400000003</v>
      </c>
      <c r="FV120" s="377">
        <f t="shared" si="538"/>
        <v>0</v>
      </c>
      <c r="FW120" s="377">
        <f t="shared" si="538"/>
        <v>55.231324118738399</v>
      </c>
      <c r="FX120" s="377">
        <f t="shared" si="538"/>
        <v>-0.24797591836734525</v>
      </c>
      <c r="FY120" s="377">
        <f t="shared" si="538"/>
        <v>-1.1061382289416848</v>
      </c>
      <c r="FZ120" s="377">
        <f t="shared" si="538"/>
        <v>-61.859943736730351</v>
      </c>
      <c r="GA120" s="377">
        <f t="shared" si="538"/>
        <v>58.546901878914404</v>
      </c>
      <c r="GB120" s="377">
        <f t="shared" si="538"/>
        <v>0.39714798099762483</v>
      </c>
      <c r="GC120" s="377">
        <f t="shared" si="538"/>
        <v>-1.7040969696969697</v>
      </c>
      <c r="GD120" s="377">
        <f t="shared" si="538"/>
        <v>-0.81403133514986259</v>
      </c>
      <c r="GE120" s="377">
        <f t="shared" si="538"/>
        <v>-1.0134736147757284</v>
      </c>
      <c r="GF120" s="377">
        <f>GF119/GF3/6</f>
        <v>1.188837482269504</v>
      </c>
      <c r="GG120" s="377">
        <f>GG119/GG3</f>
        <v>-1.830118115942027</v>
      </c>
      <c r="GH120" s="377">
        <f>GH119/GH3</f>
        <v>-1.40544148471616</v>
      </c>
      <c r="GI120" s="377">
        <f>GI119/GI3</f>
        <v>-1.3685811428571437</v>
      </c>
      <c r="GJ120" s="377">
        <f>GJ119/GJ3/3</f>
        <v>0.22227351778656154</v>
      </c>
      <c r="GK120" s="377">
        <f>GK119/GK3</f>
        <v>-1.6067199999999957</v>
      </c>
      <c r="GL120" s="377">
        <f>GL119/GL3/2</f>
        <v>-0.55196212471131723</v>
      </c>
    </row>
    <row r="121" spans="1:194">
      <c r="C121" s="361">
        <v>24.19</v>
      </c>
      <c r="D121" s="361" t="s">
        <v>38</v>
      </c>
      <c r="E121" s="361">
        <v>26.88</v>
      </c>
      <c r="F121" s="361">
        <v>26.83</v>
      </c>
      <c r="G121" s="361">
        <v>26.62</v>
      </c>
      <c r="H121" s="361">
        <v>26.62</v>
      </c>
      <c r="I121" s="361">
        <v>25.55</v>
      </c>
      <c r="J121" s="361">
        <v>25.64</v>
      </c>
      <c r="K121" s="361">
        <v>24.71</v>
      </c>
      <c r="L121" s="361">
        <v>24.94</v>
      </c>
      <c r="M121" s="361">
        <v>25.36</v>
      </c>
      <c r="N121" s="361">
        <v>27.65</v>
      </c>
      <c r="O121" s="361">
        <v>25.93</v>
      </c>
      <c r="P121" s="361">
        <v>24.4</v>
      </c>
      <c r="Q121" s="361">
        <v>23.85</v>
      </c>
      <c r="R121" s="361">
        <v>24.49</v>
      </c>
      <c r="S121" s="361">
        <v>24.7</v>
      </c>
      <c r="T121" s="361">
        <v>24.79</v>
      </c>
      <c r="U121" s="361">
        <v>26.98</v>
      </c>
      <c r="V121" s="372">
        <v>29.35</v>
      </c>
      <c r="W121" s="361">
        <v>27.98</v>
      </c>
      <c r="X121" s="361">
        <v>27.72</v>
      </c>
      <c r="Y121" s="361">
        <v>27.76</v>
      </c>
      <c r="Z121" s="361">
        <v>28.66</v>
      </c>
      <c r="AA121" s="372"/>
      <c r="AB121" s="361">
        <v>28.08</v>
      </c>
      <c r="AC121" s="372"/>
      <c r="AD121" s="372"/>
      <c r="AE121" s="361">
        <v>28.89</v>
      </c>
      <c r="AF121" s="361">
        <v>28.39</v>
      </c>
      <c r="AG121" s="361">
        <v>28.64</v>
      </c>
      <c r="AH121" s="372"/>
      <c r="AI121" s="361">
        <v>27.4</v>
      </c>
      <c r="AJ121" s="361">
        <v>27.34</v>
      </c>
      <c r="AK121" s="378">
        <v>26.46</v>
      </c>
      <c r="AL121" s="374">
        <v>26.49</v>
      </c>
      <c r="AM121" s="379">
        <v>26.31</v>
      </c>
      <c r="AN121" s="379">
        <v>29.45</v>
      </c>
      <c r="AO121" s="379">
        <v>27.98</v>
      </c>
      <c r="AP121" s="379">
        <v>26.85</v>
      </c>
      <c r="AQ121" s="379">
        <v>26.08</v>
      </c>
      <c r="AR121" s="379">
        <v>24.5</v>
      </c>
      <c r="AS121" s="379">
        <v>24.26</v>
      </c>
      <c r="AT121" s="244">
        <v>23.58</v>
      </c>
      <c r="AU121" s="380"/>
      <c r="AW121" s="373">
        <f t="shared" si="490"/>
        <v>25.309448</v>
      </c>
      <c r="AX121" s="361" t="s">
        <v>38</v>
      </c>
      <c r="AY121" s="373">
        <f t="shared" si="491"/>
        <v>26.706095999999999</v>
      </c>
      <c r="AZ121" s="373">
        <f t="shared" si="491"/>
        <v>26.680135999999997</v>
      </c>
      <c r="BA121" s="373">
        <f t="shared" si="491"/>
        <v>26.571103999999998</v>
      </c>
      <c r="BB121" s="373">
        <f t="shared" si="491"/>
        <v>26.571103999999998</v>
      </c>
      <c r="BC121" s="373">
        <f t="shared" si="491"/>
        <v>26.015560000000001</v>
      </c>
      <c r="BD121" s="373">
        <f t="shared" si="491"/>
        <v>26.062288000000002</v>
      </c>
      <c r="BE121" s="373">
        <f t="shared" si="491"/>
        <v>25.579432000000001</v>
      </c>
      <c r="BF121" s="373">
        <f t="shared" si="491"/>
        <v>25.698847999999998</v>
      </c>
      <c r="BG121" s="373">
        <f t="shared" si="491"/>
        <v>25.916912</v>
      </c>
      <c r="BH121" s="373">
        <f t="shared" si="491"/>
        <v>27.105879999999999</v>
      </c>
      <c r="BI121" s="373">
        <f t="shared" si="491"/>
        <v>26.212856000000002</v>
      </c>
      <c r="BJ121" s="373">
        <f t="shared" si="491"/>
        <v>25.418479999999999</v>
      </c>
      <c r="BK121" s="373">
        <f t="shared" si="491"/>
        <v>25.132919999999999</v>
      </c>
      <c r="BL121" s="373">
        <f t="shared" si="491"/>
        <v>25.465207999999997</v>
      </c>
      <c r="BM121" s="373">
        <f t="shared" si="491"/>
        <v>25.57424</v>
      </c>
      <c r="BN121" s="373">
        <f t="shared" si="491"/>
        <v>25.620967999999998</v>
      </c>
      <c r="BO121" s="373">
        <f t="shared" si="492"/>
        <v>26.758015999999998</v>
      </c>
      <c r="BP121" s="373">
        <f t="shared" si="492"/>
        <v>27.988520000000001</v>
      </c>
      <c r="BQ121" s="373">
        <f t="shared" si="492"/>
        <v>27.277215999999999</v>
      </c>
      <c r="BR121" s="373">
        <f t="shared" si="492"/>
        <v>27.142223999999999</v>
      </c>
      <c r="BS121" s="373">
        <f t="shared" si="492"/>
        <v>27.162992000000003</v>
      </c>
      <c r="BT121" s="373">
        <f t="shared" si="492"/>
        <v>27.630271999999998</v>
      </c>
      <c r="BU121" s="373"/>
      <c r="BV121" s="373">
        <f t="shared" si="493"/>
        <v>27.329135999999998</v>
      </c>
      <c r="BW121" s="373"/>
      <c r="BX121" s="373"/>
      <c r="BY121" s="373">
        <f t="shared" si="494"/>
        <v>27.255668999999997</v>
      </c>
      <c r="BZ121" s="373">
        <f t="shared" si="494"/>
        <v>27.004618999999998</v>
      </c>
      <c r="CA121" s="373">
        <f t="shared" si="494"/>
        <v>27.130144000000001</v>
      </c>
      <c r="CB121" s="373"/>
      <c r="CC121" s="373">
        <f t="shared" si="495"/>
        <v>26.507539999999999</v>
      </c>
      <c r="CD121" s="373">
        <f t="shared" si="495"/>
        <v>26.477414</v>
      </c>
      <c r="CE121" s="373">
        <f t="shared" si="495"/>
        <v>26.035565999999999</v>
      </c>
      <c r="CF121" s="373">
        <f t="shared" si="495"/>
        <v>26.050629000000001</v>
      </c>
      <c r="CG121" s="373">
        <f t="shared" si="495"/>
        <v>25.960251</v>
      </c>
      <c r="CH121" s="373">
        <f t="shared" si="495"/>
        <v>27.536845</v>
      </c>
      <c r="CI121" s="373">
        <f t="shared" si="495"/>
        <v>26.798757999999999</v>
      </c>
      <c r="CJ121" s="373">
        <f t="shared" si="495"/>
        <v>26.231385000000003</v>
      </c>
      <c r="CK121" s="373">
        <f t="shared" si="495"/>
        <v>25.844767999999998</v>
      </c>
      <c r="CL121" s="373">
        <f t="shared" si="495"/>
        <v>25.051449999999999</v>
      </c>
      <c r="CM121" s="373">
        <f t="shared" si="495"/>
        <v>24.930945999999999</v>
      </c>
      <c r="CN121" s="373">
        <f t="shared" si="495"/>
        <v>24.589517999999998</v>
      </c>
      <c r="CO121" s="373"/>
      <c r="CP121" s="373">
        <v>28.41522335196932</v>
      </c>
      <c r="CQ121" s="373">
        <f t="shared" si="497"/>
        <v>22.732178681575459</v>
      </c>
      <c r="CR121" s="373">
        <f t="shared" si="498"/>
        <v>1.1464931876997613</v>
      </c>
      <c r="CS121" s="373"/>
      <c r="CT121" s="373"/>
      <c r="CU121" s="373"/>
      <c r="CV121" s="373">
        <f t="shared" si="499"/>
        <v>0.93985170094216874</v>
      </c>
      <c r="CW121" s="373">
        <f t="shared" si="500"/>
        <v>0.93893810615255735</v>
      </c>
      <c r="CX121" s="373">
        <f t="shared" si="501"/>
        <v>0.93510100803619001</v>
      </c>
      <c r="CY121" s="373">
        <f t="shared" si="502"/>
        <v>0.93510100803619001</v>
      </c>
      <c r="CZ121" s="373">
        <f t="shared" si="503"/>
        <v>0.91555007953850864</v>
      </c>
      <c r="DA121" s="373">
        <f t="shared" si="504"/>
        <v>0.917194550159809</v>
      </c>
      <c r="DB121" s="373">
        <f t="shared" si="505"/>
        <v>0.90020168707303916</v>
      </c>
      <c r="DC121" s="373">
        <f t="shared" si="506"/>
        <v>0.90440422310525093</v>
      </c>
      <c r="DD121" s="382">
        <f t="shared" si="507"/>
        <v>0.91207841933798584</v>
      </c>
      <c r="DE121" s="373">
        <f t="shared" si="508"/>
        <v>0.95392106070218252</v>
      </c>
      <c r="DF121" s="373">
        <f t="shared" si="509"/>
        <v>0.92249339993955448</v>
      </c>
      <c r="DG121" s="373">
        <f t="shared" si="510"/>
        <v>0.89453739937744914</v>
      </c>
      <c r="DH121" s="373">
        <f t="shared" si="511"/>
        <v>0.88448785669172503</v>
      </c>
      <c r="DI121" s="373">
        <f t="shared" si="512"/>
        <v>0.89618186999874938</v>
      </c>
      <c r="DJ121" s="373">
        <f t="shared" si="513"/>
        <v>0.90001896811511684</v>
      </c>
      <c r="DK121" s="373">
        <f t="shared" si="514"/>
        <v>0.90166343873641708</v>
      </c>
      <c r="DL121" s="373">
        <f t="shared" si="515"/>
        <v>0.9416788905213912</v>
      </c>
      <c r="DM121" s="373">
        <f t="shared" si="516"/>
        <v>0.98498328354896614</v>
      </c>
      <c r="DN121" s="373">
        <f t="shared" si="517"/>
        <v>0.95995078631361697</v>
      </c>
      <c r="DO121" s="373">
        <f t="shared" si="518"/>
        <v>0.95520009340763823</v>
      </c>
      <c r="DP121" s="373">
        <f t="shared" si="519"/>
        <v>0.95593096923932741</v>
      </c>
      <c r="DQ121" s="373">
        <f t="shared" si="520"/>
        <v>0.97237567545233028</v>
      </c>
      <c r="DR121" s="373"/>
      <c r="DS121" s="373">
        <f t="shared" si="521"/>
        <v>0.96177797589283942</v>
      </c>
      <c r="DT121" s="373"/>
      <c r="DU121" s="373"/>
      <c r="DV121" s="373">
        <f t="shared" si="522"/>
        <v>0.95919249559975883</v>
      </c>
      <c r="DW121" s="373">
        <f t="shared" si="523"/>
        <v>0.95035744275184242</v>
      </c>
      <c r="DX121" s="373">
        <f t="shared" si="524"/>
        <v>0.95477496917580074</v>
      </c>
      <c r="DY121" s="373"/>
      <c r="DZ121" s="373">
        <f t="shared" si="525"/>
        <v>0.9328640381129677</v>
      </c>
      <c r="EA121" s="373">
        <f t="shared" si="526"/>
        <v>0.93180383177121773</v>
      </c>
      <c r="EB121" s="373">
        <f t="shared" si="527"/>
        <v>0.91625413875888473</v>
      </c>
      <c r="EC121" s="373">
        <f t="shared" si="528"/>
        <v>0.91678424192975971</v>
      </c>
      <c r="ED121" s="373">
        <f t="shared" si="529"/>
        <v>0.9136036229045098</v>
      </c>
      <c r="EE121" s="373">
        <f t="shared" si="530"/>
        <v>0.96908775478942544</v>
      </c>
      <c r="EF121" s="373">
        <f t="shared" si="531"/>
        <v>0.94311269941655085</v>
      </c>
      <c r="EG121" s="373">
        <f t="shared" si="532"/>
        <v>0.92314547998025975</v>
      </c>
      <c r="EH121" s="373">
        <f t="shared" si="533"/>
        <v>0.90953949859446814</v>
      </c>
      <c r="EI121" s="373">
        <f t="shared" si="534"/>
        <v>0.88162073159505205</v>
      </c>
      <c r="EJ121" s="373">
        <f t="shared" si="535"/>
        <v>0.87737990622805206</v>
      </c>
      <c r="EK121" s="373">
        <f t="shared" si="536"/>
        <v>0.86536423435488563</v>
      </c>
      <c r="EM121" s="361">
        <v>29.45</v>
      </c>
      <c r="EN121" s="361">
        <v>27.98</v>
      </c>
      <c r="EO121" s="361">
        <v>26.85</v>
      </c>
      <c r="EP121" s="361">
        <v>26.08</v>
      </c>
      <c r="EQ121" s="361">
        <v>24.5</v>
      </c>
      <c r="ER121" s="361">
        <v>24.26</v>
      </c>
      <c r="ES121" s="244">
        <v>23.58</v>
      </c>
      <c r="EW121" s="375">
        <f>AY118-AW118</f>
        <v>7.6426239999999979</v>
      </c>
      <c r="EX121" s="375">
        <f>AZ118-AY118</f>
        <v>-5.8358080000000001</v>
      </c>
      <c r="EY121" s="244">
        <f>BA118-AZ118</f>
        <v>3.0788560000000018</v>
      </c>
      <c r="EZ121" s="375">
        <f>BB118-BA118</f>
        <v>-0.56073599999999857</v>
      </c>
      <c r="FA121" s="375">
        <f>BC118-BB118</f>
        <v>-0.74245600000000422</v>
      </c>
      <c r="FB121" s="375">
        <f>BD118-BC118</f>
        <v>-3.431911999999997</v>
      </c>
      <c r="FC121" s="375">
        <f t="shared" ref="FC121:FR129" si="539">BE118-BD118</f>
        <v>-3.0788560000000018</v>
      </c>
      <c r="FD121" s="375">
        <f t="shared" si="539"/>
        <v>0.76841600000000199</v>
      </c>
      <c r="FE121" s="375">
        <f t="shared" si="539"/>
        <v>0.50362399999999852</v>
      </c>
      <c r="FF121" s="375">
        <f t="shared" si="539"/>
        <v>1.0643600000000006</v>
      </c>
      <c r="FG121" s="375">
        <f t="shared" si="539"/>
        <v>2.5960000000001315E-2</v>
      </c>
      <c r="FH121" s="375">
        <f t="shared" si="539"/>
        <v>2.0768000000000342E-2</v>
      </c>
      <c r="FI121" s="375">
        <f t="shared" si="539"/>
        <v>-0.77360799999999941</v>
      </c>
      <c r="FJ121" s="375">
        <f t="shared" si="539"/>
        <v>-0.64900000000000091</v>
      </c>
      <c r="FK121" s="375">
        <f t="shared" si="539"/>
        <v>-0.17652800000000113</v>
      </c>
      <c r="FL121" s="375">
        <f t="shared" si="539"/>
        <v>1.2979999999999983</v>
      </c>
      <c r="FM121" s="375">
        <f t="shared" si="539"/>
        <v>0.60746400000000023</v>
      </c>
      <c r="FN121" s="375">
        <f t="shared" si="539"/>
        <v>1.2045440000000021</v>
      </c>
      <c r="FO121" s="375">
        <f t="shared" si="539"/>
        <v>-1.9054639999999985</v>
      </c>
      <c r="FP121" s="375">
        <f t="shared" si="539"/>
        <v>1.017631999999999</v>
      </c>
      <c r="FQ121" s="375">
        <f t="shared" si="539"/>
        <v>-0.99686400000000219</v>
      </c>
      <c r="FR121" s="375">
        <f t="shared" si="539"/>
        <v>0.4984320000000011</v>
      </c>
      <c r="FS121" s="375">
        <f t="shared" ref="FS121:GH129" si="540">BU118-BT118</f>
        <v>-20.439352</v>
      </c>
      <c r="FT121" s="375">
        <f t="shared" si="540"/>
        <v>23.050927999999999</v>
      </c>
      <c r="FU121" s="375">
        <f t="shared" si="540"/>
        <v>-23.050927999999999</v>
      </c>
      <c r="FV121" s="375">
        <f t="shared" si="540"/>
        <v>0</v>
      </c>
      <c r="FW121" s="375">
        <f t="shared" si="540"/>
        <v>26.557749999999999</v>
      </c>
      <c r="FX121" s="375">
        <f t="shared" si="540"/>
        <v>-2.1489879999999992</v>
      </c>
      <c r="FY121" s="375">
        <f t="shared" si="540"/>
        <v>0.77323399999999864</v>
      </c>
      <c r="FZ121" s="375">
        <f t="shared" si="540"/>
        <v>-25.181995999999998</v>
      </c>
      <c r="GA121" s="375">
        <f t="shared" si="540"/>
        <v>20.090702</v>
      </c>
      <c r="GB121" s="375">
        <f t="shared" si="540"/>
        <v>0.28619700000000137</v>
      </c>
      <c r="GC121" s="375">
        <f t="shared" si="540"/>
        <v>0.36653299999999689</v>
      </c>
      <c r="GD121" s="375">
        <f t="shared" si="540"/>
        <v>-1.9029589999999992</v>
      </c>
      <c r="GE121" s="375">
        <f t="shared" si="540"/>
        <v>1.4159219999999983</v>
      </c>
      <c r="GF121" s="375">
        <f t="shared" si="540"/>
        <v>-1.0343259999999965</v>
      </c>
      <c r="GG121" s="375">
        <f t="shared" si="540"/>
        <v>6.9540849999999956</v>
      </c>
      <c r="GH121" s="375">
        <f t="shared" si="540"/>
        <v>-0.42176399999999603</v>
      </c>
      <c r="GI121" s="375">
        <f t="shared" ref="GI121:GL129" si="541">CK118-CJ118</f>
        <v>-0.42678500000000241</v>
      </c>
      <c r="GJ121" s="375">
        <f>CL118-CK118</f>
        <v>-2.1138410000000007</v>
      </c>
      <c r="GK121" s="375">
        <f>CM118-CL118</f>
        <v>0.37155400000000327</v>
      </c>
      <c r="GL121" s="375">
        <f>CN118-CM118</f>
        <v>-1.0845359999999999</v>
      </c>
    </row>
    <row r="122" spans="1:194">
      <c r="C122" s="361">
        <v>25.18</v>
      </c>
      <c r="D122" s="361" t="s">
        <v>39</v>
      </c>
      <c r="E122" s="361">
        <v>25.7</v>
      </c>
      <c r="F122" s="361">
        <v>25.7</v>
      </c>
      <c r="G122" s="361">
        <v>27.21</v>
      </c>
      <c r="H122" s="361">
        <v>26.37</v>
      </c>
      <c r="I122" s="361">
        <v>25.88</v>
      </c>
      <c r="J122" s="361">
        <v>25.71</v>
      </c>
      <c r="K122" s="361">
        <v>24.85</v>
      </c>
      <c r="L122" s="361">
        <v>25.46</v>
      </c>
      <c r="M122" s="361">
        <v>26.73</v>
      </c>
      <c r="N122" s="361">
        <v>28.62</v>
      </c>
      <c r="O122" s="361">
        <v>26.79</v>
      </c>
      <c r="P122" s="361">
        <v>26.12</v>
      </c>
      <c r="Q122" s="361">
        <v>26.54</v>
      </c>
      <c r="R122" s="361">
        <v>26.05</v>
      </c>
      <c r="S122" s="361">
        <v>26.31</v>
      </c>
      <c r="T122" s="361">
        <v>27.15</v>
      </c>
      <c r="U122" s="361">
        <v>30.41</v>
      </c>
      <c r="V122" s="372">
        <v>30.79</v>
      </c>
      <c r="W122" s="361">
        <v>29.66</v>
      </c>
      <c r="X122" s="361">
        <v>29.22</v>
      </c>
      <c r="Y122" s="361">
        <v>29.81</v>
      </c>
      <c r="Z122" s="361">
        <v>29.98</v>
      </c>
      <c r="AA122" s="372"/>
      <c r="AB122" s="361">
        <v>28.89</v>
      </c>
      <c r="AC122" s="372"/>
      <c r="AD122" s="372"/>
      <c r="AE122" s="361">
        <v>29.74</v>
      </c>
      <c r="AF122" s="361">
        <v>29.35</v>
      </c>
      <c r="AG122" s="361">
        <v>29.37</v>
      </c>
      <c r="AH122" s="372"/>
      <c r="AI122" s="361">
        <v>27.76</v>
      </c>
      <c r="AJ122" s="361">
        <v>27.84</v>
      </c>
      <c r="AK122" s="378">
        <v>27.49</v>
      </c>
      <c r="AL122" s="374">
        <v>27.43</v>
      </c>
      <c r="AM122" s="379">
        <v>27.22</v>
      </c>
      <c r="AN122" s="379">
        <v>29.21</v>
      </c>
      <c r="AO122" s="379">
        <v>28.63</v>
      </c>
      <c r="AP122" s="379">
        <v>27.35</v>
      </c>
      <c r="AQ122" s="379">
        <v>27</v>
      </c>
      <c r="AR122" s="379">
        <v>25.87</v>
      </c>
      <c r="AS122" s="379">
        <v>25.4</v>
      </c>
      <c r="AT122" s="244">
        <v>25.02</v>
      </c>
      <c r="AU122" s="380"/>
      <c r="AW122" s="373">
        <f t="shared" si="490"/>
        <v>25.823456</v>
      </c>
      <c r="AX122" s="361" t="s">
        <v>39</v>
      </c>
      <c r="AY122" s="373">
        <f t="shared" si="491"/>
        <v>26.093440000000001</v>
      </c>
      <c r="AZ122" s="373">
        <f t="shared" si="491"/>
        <v>26.093440000000001</v>
      </c>
      <c r="BA122" s="373">
        <f t="shared" si="491"/>
        <v>26.877431999999999</v>
      </c>
      <c r="BB122" s="373">
        <f t="shared" si="491"/>
        <v>26.441304000000002</v>
      </c>
      <c r="BC122" s="373">
        <f t="shared" si="491"/>
        <v>26.186895999999997</v>
      </c>
      <c r="BD122" s="373">
        <f t="shared" si="491"/>
        <v>26.098632000000002</v>
      </c>
      <c r="BE122" s="373">
        <f t="shared" si="491"/>
        <v>25.65212</v>
      </c>
      <c r="BF122" s="373">
        <f t="shared" si="491"/>
        <v>25.968831999999999</v>
      </c>
      <c r="BG122" s="373">
        <f t="shared" si="491"/>
        <v>26.628216000000002</v>
      </c>
      <c r="BH122" s="373">
        <f t="shared" si="491"/>
        <v>27.609504000000001</v>
      </c>
      <c r="BI122" s="373">
        <f t="shared" si="491"/>
        <v>26.659368000000001</v>
      </c>
      <c r="BJ122" s="373">
        <f t="shared" si="491"/>
        <v>26.311503999999999</v>
      </c>
      <c r="BK122" s="373">
        <f t="shared" si="491"/>
        <v>26.529567999999998</v>
      </c>
      <c r="BL122" s="373">
        <f t="shared" si="491"/>
        <v>26.27516</v>
      </c>
      <c r="BM122" s="373">
        <f t="shared" si="491"/>
        <v>26.410152</v>
      </c>
      <c r="BN122" s="373">
        <f t="shared" si="491"/>
        <v>26.84628</v>
      </c>
      <c r="BO122" s="373">
        <f t="shared" si="492"/>
        <v>28.538871999999998</v>
      </c>
      <c r="BP122" s="373">
        <f t="shared" si="492"/>
        <v>28.736167999999999</v>
      </c>
      <c r="BQ122" s="373">
        <f t="shared" si="492"/>
        <v>28.149471999999999</v>
      </c>
      <c r="BR122" s="373">
        <f t="shared" si="492"/>
        <v>27.921023999999999</v>
      </c>
      <c r="BS122" s="373">
        <f t="shared" si="492"/>
        <v>28.227352</v>
      </c>
      <c r="BT122" s="373">
        <f t="shared" si="492"/>
        <v>28.315615999999999</v>
      </c>
      <c r="BU122" s="373"/>
      <c r="BV122" s="373">
        <f t="shared" si="493"/>
        <v>27.749687999999999</v>
      </c>
      <c r="BW122" s="373"/>
      <c r="BX122" s="373"/>
      <c r="BY122" s="373">
        <f t="shared" si="494"/>
        <v>27.682454</v>
      </c>
      <c r="BZ122" s="373">
        <f t="shared" si="494"/>
        <v>27.486635</v>
      </c>
      <c r="CA122" s="373">
        <f t="shared" si="494"/>
        <v>27.496676999999998</v>
      </c>
      <c r="CB122" s="373"/>
      <c r="CC122" s="373">
        <f t="shared" si="495"/>
        <v>26.688296000000001</v>
      </c>
      <c r="CD122" s="373">
        <f t="shared" si="495"/>
        <v>26.728463999999999</v>
      </c>
      <c r="CE122" s="373">
        <f t="shared" si="495"/>
        <v>26.552728999999999</v>
      </c>
      <c r="CF122" s="373">
        <f t="shared" si="495"/>
        <v>26.522603</v>
      </c>
      <c r="CG122" s="373">
        <f t="shared" si="495"/>
        <v>26.417161999999998</v>
      </c>
      <c r="CH122" s="373">
        <f t="shared" si="495"/>
        <v>27.416341000000003</v>
      </c>
      <c r="CI122" s="373">
        <f t="shared" si="495"/>
        <v>27.125122999999999</v>
      </c>
      <c r="CJ122" s="373">
        <f t="shared" si="495"/>
        <v>26.482435000000002</v>
      </c>
      <c r="CK122" s="373">
        <f t="shared" si="495"/>
        <v>26.306699999999999</v>
      </c>
      <c r="CL122" s="373">
        <f t="shared" si="495"/>
        <v>25.739326999999999</v>
      </c>
      <c r="CM122" s="373">
        <f t="shared" si="495"/>
        <v>25.503340000000001</v>
      </c>
      <c r="CN122" s="373">
        <f t="shared" si="495"/>
        <v>25.312542000000001</v>
      </c>
      <c r="CO122" s="373"/>
      <c r="CP122" s="373">
        <v>28.890451425292252</v>
      </c>
      <c r="CQ122" s="373">
        <f t="shared" si="497"/>
        <v>23.112361140233801</v>
      </c>
      <c r="CR122" s="373">
        <f t="shared" si="498"/>
        <v>1.1292066544671511</v>
      </c>
      <c r="CS122" s="373"/>
      <c r="CT122" s="373"/>
      <c r="CU122" s="373"/>
      <c r="CV122" s="373">
        <f t="shared" si="499"/>
        <v>0.90318561021709765</v>
      </c>
      <c r="CW122" s="373">
        <f t="shared" si="500"/>
        <v>0.90318561021709765</v>
      </c>
      <c r="CX122" s="373">
        <f t="shared" si="501"/>
        <v>0.93032232706720719</v>
      </c>
      <c r="CY122" s="373">
        <f t="shared" si="502"/>
        <v>0.91522640511085496</v>
      </c>
      <c r="CZ122" s="373">
        <f t="shared" si="503"/>
        <v>0.90642045063631593</v>
      </c>
      <c r="DA122" s="373">
        <f t="shared" si="504"/>
        <v>0.9033653235737209</v>
      </c>
      <c r="DB122" s="373">
        <f t="shared" si="505"/>
        <v>0.88790997490412205</v>
      </c>
      <c r="DC122" s="373">
        <f t="shared" si="506"/>
        <v>0.89887248965813982</v>
      </c>
      <c r="DD122" s="382">
        <f t="shared" si="507"/>
        <v>0.92169608594929164</v>
      </c>
      <c r="DE122" s="373">
        <f t="shared" si="508"/>
        <v>0.95566191035108439</v>
      </c>
      <c r="DF122" s="373">
        <f t="shared" si="509"/>
        <v>0.92277436608903107</v>
      </c>
      <c r="DG122" s="373">
        <f t="shared" si="510"/>
        <v>0.91073357119527376</v>
      </c>
      <c r="DH122" s="373">
        <f t="shared" si="511"/>
        <v>0.91828153217344988</v>
      </c>
      <c r="DI122" s="373">
        <f t="shared" si="512"/>
        <v>0.90947557769891108</v>
      </c>
      <c r="DJ122" s="373">
        <f t="shared" si="513"/>
        <v>0.91414812497111542</v>
      </c>
      <c r="DK122" s="373">
        <f t="shared" si="514"/>
        <v>0.92924404692746776</v>
      </c>
      <c r="DL122" s="373">
        <f t="shared" si="515"/>
        <v>0.98783060118664456</v>
      </c>
      <c r="DM122" s="373">
        <f t="shared" si="516"/>
        <v>0.99465970873832787</v>
      </c>
      <c r="DN122" s="373">
        <f t="shared" si="517"/>
        <v>0.97435209943990142</v>
      </c>
      <c r="DO122" s="373">
        <f t="shared" si="518"/>
        <v>0.96644471174847879</v>
      </c>
      <c r="DP122" s="373">
        <f t="shared" si="519"/>
        <v>0.97704779978925016</v>
      </c>
      <c r="DQ122" s="373">
        <f t="shared" si="520"/>
        <v>0.98010292685184519</v>
      </c>
      <c r="DR122" s="373"/>
      <c r="DS122" s="373">
        <f t="shared" si="521"/>
        <v>0.96051417097991187</v>
      </c>
      <c r="DT122" s="373"/>
      <c r="DU122" s="373"/>
      <c r="DV122" s="373">
        <f t="shared" si="522"/>
        <v>0.95818696608407072</v>
      </c>
      <c r="DW122" s="373">
        <f t="shared" si="523"/>
        <v>0.9514089826902713</v>
      </c>
      <c r="DX122" s="373">
        <f t="shared" si="524"/>
        <v>0.95175657158226101</v>
      </c>
      <c r="DY122" s="373"/>
      <c r="DZ122" s="373">
        <f t="shared" si="525"/>
        <v>0.92377566577708903</v>
      </c>
      <c r="EA122" s="373">
        <f t="shared" si="526"/>
        <v>0.92516602134504788</v>
      </c>
      <c r="EB122" s="373">
        <f t="shared" si="527"/>
        <v>0.91908321573522789</v>
      </c>
      <c r="EC122" s="373">
        <f t="shared" si="528"/>
        <v>0.91804044905925875</v>
      </c>
      <c r="ED122" s="373">
        <f t="shared" si="529"/>
        <v>0.91439076569336664</v>
      </c>
      <c r="EE122" s="373">
        <f t="shared" si="530"/>
        <v>0.94897586044634341</v>
      </c>
      <c r="EF122" s="373">
        <f t="shared" si="531"/>
        <v>0.93889578257864159</v>
      </c>
      <c r="EG122" s="373">
        <f t="shared" si="532"/>
        <v>0.9166500934913</v>
      </c>
      <c r="EH122" s="373">
        <f t="shared" si="533"/>
        <v>0.91056728788147989</v>
      </c>
      <c r="EI122" s="373">
        <f t="shared" si="534"/>
        <v>0.89092851548406093</v>
      </c>
      <c r="EJ122" s="373">
        <f t="shared" si="535"/>
        <v>0.88276017652230276</v>
      </c>
      <c r="EK122" s="373">
        <f>CN122/CP122</f>
        <v>0.8761559875744982</v>
      </c>
      <c r="EM122" s="361">
        <v>29.21</v>
      </c>
      <c r="EN122" s="361">
        <v>28.63</v>
      </c>
      <c r="EO122" s="361">
        <v>27.35</v>
      </c>
      <c r="EP122" s="361">
        <v>27</v>
      </c>
      <c r="EQ122" s="361">
        <v>25.87</v>
      </c>
      <c r="ER122" s="361">
        <v>25.4</v>
      </c>
      <c r="ES122" s="244">
        <v>25.02</v>
      </c>
      <c r="EW122" s="375">
        <f t="shared" ref="EW122:EW129" si="542">AY119-AW119</f>
        <v>3.4526799999999973</v>
      </c>
      <c r="EX122" s="375">
        <f t="shared" ref="EX122:FB129" si="543">AZ119-AY119</f>
        <v>-0.46727999999999881</v>
      </c>
      <c r="EY122" s="244">
        <f t="shared" si="543"/>
        <v>-0.51919999999999789</v>
      </c>
      <c r="EZ122" s="375">
        <f t="shared" si="543"/>
        <v>-0.45170400000000299</v>
      </c>
      <c r="FA122" s="375">
        <f t="shared" si="543"/>
        <v>-0.48804799999999915</v>
      </c>
      <c r="FB122" s="375">
        <f t="shared" si="543"/>
        <v>-0.52958400000000339</v>
      </c>
      <c r="FC122" s="375">
        <f t="shared" si="539"/>
        <v>-1.6147119999999973</v>
      </c>
      <c r="FD122" s="375">
        <f t="shared" si="539"/>
        <v>9.3455999999999761E-2</v>
      </c>
      <c r="FE122" s="375">
        <f t="shared" si="539"/>
        <v>-0.34786399999999773</v>
      </c>
      <c r="FF122" s="375">
        <f t="shared" si="539"/>
        <v>3.2969199999999965</v>
      </c>
      <c r="FG122" s="375">
        <f t="shared" si="539"/>
        <v>-0.93455999999999761</v>
      </c>
      <c r="FH122" s="375">
        <f t="shared" si="539"/>
        <v>-1.074743999999999</v>
      </c>
      <c r="FI122" s="375">
        <f t="shared" si="539"/>
        <v>-1.090320000000002</v>
      </c>
      <c r="FJ122" s="375">
        <f t="shared" si="539"/>
        <v>0.74245600000000067</v>
      </c>
      <c r="FK122" s="375">
        <f t="shared" si="539"/>
        <v>-8.3072000000001367E-2</v>
      </c>
      <c r="FL122" s="375">
        <f t="shared" si="539"/>
        <v>0.12460800000000205</v>
      </c>
      <c r="FM122" s="375">
        <f t="shared" si="539"/>
        <v>-0.25959999999999894</v>
      </c>
      <c r="FN122" s="375">
        <f t="shared" si="539"/>
        <v>1.3031919999999957</v>
      </c>
      <c r="FO122" s="375">
        <f t="shared" si="539"/>
        <v>-0.5555439999999976</v>
      </c>
      <c r="FP122" s="375">
        <f t="shared" si="539"/>
        <v>0.96051999999999893</v>
      </c>
      <c r="FQ122" s="375">
        <f t="shared" si="539"/>
        <v>-0.28036799999999928</v>
      </c>
      <c r="FR122" s="375">
        <f t="shared" si="539"/>
        <v>0.25440799999999797</v>
      </c>
      <c r="FS122" s="375">
        <f t="shared" si="540"/>
        <v>-25.091383999999998</v>
      </c>
      <c r="FT122" s="375">
        <f t="shared" si="540"/>
        <v>25.610583999999999</v>
      </c>
      <c r="FU122" s="375">
        <f t="shared" si="540"/>
        <v>-25.610583999999999</v>
      </c>
      <c r="FV122" s="375">
        <f t="shared" si="540"/>
        <v>0</v>
      </c>
      <c r="FW122" s="375">
        <f t="shared" si="540"/>
        <v>26.15607</v>
      </c>
      <c r="FX122" s="375">
        <f t="shared" si="540"/>
        <v>-4.7197400000000016</v>
      </c>
      <c r="FY122" s="375">
        <f t="shared" si="540"/>
        <v>3.7657500000000041</v>
      </c>
      <c r="FZ122" s="375">
        <f t="shared" si="540"/>
        <v>-25.202080000000002</v>
      </c>
      <c r="GA122" s="375">
        <f t="shared" si="540"/>
        <v>23.856452000000001</v>
      </c>
      <c r="GB122" s="375">
        <f t="shared" si="540"/>
        <v>0.11548300000000111</v>
      </c>
      <c r="GC122" s="375">
        <f t="shared" si="540"/>
        <v>-0.848549000000002</v>
      </c>
      <c r="GD122" s="375">
        <f t="shared" si="540"/>
        <v>4.0167999999997761E-2</v>
      </c>
      <c r="GE122" s="375">
        <f t="shared" si="540"/>
        <v>-0.26611299999999716</v>
      </c>
      <c r="GF122" s="375">
        <f t="shared" si="540"/>
        <v>1.6117410000000021</v>
      </c>
      <c r="GG122" s="375">
        <f t="shared" si="540"/>
        <v>1.6669719999999941</v>
      </c>
      <c r="GH122" s="375">
        <f t="shared" si="540"/>
        <v>-0.42176399999999603</v>
      </c>
      <c r="GI122" s="375">
        <f t="shared" si="541"/>
        <v>-0.42678500000000241</v>
      </c>
      <c r="GJ122" s="375">
        <f t="shared" si="541"/>
        <v>-1.2602709999999995</v>
      </c>
      <c r="GK122" s="375">
        <f t="shared" si="541"/>
        <v>0.12552499999999966</v>
      </c>
      <c r="GL122" s="375">
        <f t="shared" si="541"/>
        <v>-0.75314999999999799</v>
      </c>
    </row>
    <row r="123" spans="1:194">
      <c r="C123" s="361">
        <v>30.13</v>
      </c>
      <c r="D123" s="361" t="s">
        <v>40</v>
      </c>
      <c r="E123" s="361">
        <v>26.02</v>
      </c>
      <c r="F123" s="361">
        <v>26.75</v>
      </c>
      <c r="G123" s="361">
        <v>26.75</v>
      </c>
      <c r="H123" s="361">
        <v>27.17</v>
      </c>
      <c r="I123" s="361">
        <v>27.17</v>
      </c>
      <c r="J123" s="361">
        <v>27.16</v>
      </c>
      <c r="K123" s="361">
        <v>25.84</v>
      </c>
      <c r="L123" s="361">
        <v>27.63</v>
      </c>
      <c r="M123" s="361">
        <v>28.53</v>
      </c>
      <c r="N123" s="361">
        <v>30.82</v>
      </c>
      <c r="O123" s="361">
        <v>29.19</v>
      </c>
      <c r="P123" s="361">
        <v>28.13</v>
      </c>
      <c r="Q123" s="361">
        <v>29.5</v>
      </c>
      <c r="R123" s="361">
        <v>29.29</v>
      </c>
      <c r="S123" s="361">
        <v>29.54</v>
      </c>
      <c r="T123" s="361">
        <v>32.31</v>
      </c>
      <c r="U123" s="361">
        <v>37.03</v>
      </c>
      <c r="V123" s="372">
        <v>35.31</v>
      </c>
      <c r="W123" s="361">
        <v>33.78</v>
      </c>
      <c r="X123" s="361">
        <v>33.82</v>
      </c>
      <c r="Y123" s="361">
        <v>34.119999999999997</v>
      </c>
      <c r="Z123" s="361">
        <v>33.799999999999997</v>
      </c>
      <c r="AA123" s="372"/>
      <c r="AB123" s="361">
        <v>32.299999999999997</v>
      </c>
      <c r="AC123" s="372"/>
      <c r="AD123" s="372"/>
      <c r="AE123" s="361">
        <v>32.82</v>
      </c>
      <c r="AF123" s="361">
        <v>32.880000000000003</v>
      </c>
      <c r="AG123" s="361">
        <v>32.479999999999997</v>
      </c>
      <c r="AH123" s="372"/>
      <c r="AI123" s="361">
        <v>31.49</v>
      </c>
      <c r="AJ123" s="361">
        <v>31.14</v>
      </c>
      <c r="AK123" s="378">
        <v>29.68</v>
      </c>
      <c r="AL123" s="374">
        <v>29.71</v>
      </c>
      <c r="AM123" s="379">
        <v>29.09</v>
      </c>
      <c r="AN123" s="379">
        <v>27.52</v>
      </c>
      <c r="AO123" s="379">
        <v>26.7</v>
      </c>
      <c r="AP123" s="379">
        <v>24.45</v>
      </c>
      <c r="AQ123" s="379">
        <v>23.51</v>
      </c>
      <c r="AR123" s="379">
        <v>21.84</v>
      </c>
      <c r="AS123" s="379">
        <v>20.89</v>
      </c>
      <c r="AT123" s="244">
        <v>21.1</v>
      </c>
      <c r="AU123" s="380"/>
      <c r="AW123" s="373">
        <f t="shared" si="490"/>
        <v>28.393495999999999</v>
      </c>
      <c r="AX123" s="361" t="s">
        <v>40</v>
      </c>
      <c r="AY123" s="373">
        <f t="shared" si="491"/>
        <v>26.259584</v>
      </c>
      <c r="AZ123" s="373">
        <f t="shared" si="491"/>
        <v>26.6386</v>
      </c>
      <c r="BA123" s="373">
        <f t="shared" si="491"/>
        <v>26.6386</v>
      </c>
      <c r="BB123" s="373">
        <f t="shared" si="491"/>
        <v>26.856664000000002</v>
      </c>
      <c r="BC123" s="373">
        <f t="shared" si="491"/>
        <v>26.856664000000002</v>
      </c>
      <c r="BD123" s="373">
        <f t="shared" si="491"/>
        <v>26.851472000000001</v>
      </c>
      <c r="BE123" s="373">
        <f t="shared" si="491"/>
        <v>26.166128</v>
      </c>
      <c r="BF123" s="373">
        <f t="shared" si="491"/>
        <v>27.095495999999997</v>
      </c>
      <c r="BG123" s="373">
        <f t="shared" si="491"/>
        <v>27.562775999999999</v>
      </c>
      <c r="BH123" s="373">
        <f t="shared" si="491"/>
        <v>28.751743999999999</v>
      </c>
      <c r="BI123" s="373">
        <f t="shared" si="491"/>
        <v>27.905448</v>
      </c>
      <c r="BJ123" s="373">
        <f t="shared" si="491"/>
        <v>27.355096</v>
      </c>
      <c r="BK123" s="373">
        <f t="shared" si="491"/>
        <v>28.066400000000002</v>
      </c>
      <c r="BL123" s="373">
        <f t="shared" si="491"/>
        <v>27.957367999999999</v>
      </c>
      <c r="BM123" s="373">
        <f t="shared" si="491"/>
        <v>28.087167999999998</v>
      </c>
      <c r="BN123" s="373">
        <f t="shared" si="491"/>
        <v>29.525352000000002</v>
      </c>
      <c r="BO123" s="373">
        <f t="shared" si="492"/>
        <v>31.975975999999999</v>
      </c>
      <c r="BP123" s="373">
        <f t="shared" si="492"/>
        <v>31.082952000000002</v>
      </c>
      <c r="BQ123" s="373">
        <f t="shared" si="492"/>
        <v>30.288575999999999</v>
      </c>
      <c r="BR123" s="373">
        <f t="shared" si="492"/>
        <v>30.309343999999999</v>
      </c>
      <c r="BS123" s="373">
        <f t="shared" si="492"/>
        <v>30.465104</v>
      </c>
      <c r="BT123" s="373">
        <f t="shared" si="492"/>
        <v>30.298959999999997</v>
      </c>
      <c r="BU123" s="373"/>
      <c r="BV123" s="373">
        <f t="shared" si="493"/>
        <v>29.520159999999997</v>
      </c>
      <c r="BW123" s="373"/>
      <c r="BX123" s="373"/>
      <c r="BY123" s="373">
        <f t="shared" si="494"/>
        <v>29.228922000000001</v>
      </c>
      <c r="BZ123" s="373">
        <f t="shared" si="494"/>
        <v>29.259048</v>
      </c>
      <c r="CA123" s="373">
        <f t="shared" si="494"/>
        <v>29.058207999999997</v>
      </c>
      <c r="CB123" s="373"/>
      <c r="CC123" s="373">
        <f t="shared" si="495"/>
        <v>28.561129000000001</v>
      </c>
      <c r="CD123" s="373">
        <f t="shared" si="495"/>
        <v>28.385393999999998</v>
      </c>
      <c r="CE123" s="373">
        <f t="shared" si="495"/>
        <v>27.652327999999997</v>
      </c>
      <c r="CF123" s="373">
        <f t="shared" si="495"/>
        <v>27.667391000000002</v>
      </c>
      <c r="CG123" s="373">
        <f t="shared" si="495"/>
        <v>27.356088999999997</v>
      </c>
      <c r="CH123" s="373">
        <f t="shared" si="495"/>
        <v>26.567791999999997</v>
      </c>
      <c r="CI123" s="373">
        <f t="shared" si="495"/>
        <v>26.15607</v>
      </c>
      <c r="CJ123" s="373">
        <f t="shared" si="495"/>
        <v>25.026344999999999</v>
      </c>
      <c r="CK123" s="373">
        <f t="shared" si="495"/>
        <v>24.554371</v>
      </c>
      <c r="CL123" s="373">
        <f t="shared" si="495"/>
        <v>23.715864</v>
      </c>
      <c r="CM123" s="373">
        <f t="shared" si="495"/>
        <v>23.238869000000001</v>
      </c>
      <c r="CN123" s="373">
        <f t="shared" si="495"/>
        <v>23.34431</v>
      </c>
      <c r="CO123" s="373"/>
      <c r="CP123" s="373">
        <v>33.053410597402227</v>
      </c>
      <c r="CQ123" s="373">
        <f t="shared" si="497"/>
        <v>26.442728477921783</v>
      </c>
      <c r="CR123" s="373">
        <f t="shared" si="498"/>
        <v>1.0154576908513619</v>
      </c>
      <c r="CS123" s="373"/>
      <c r="CT123" s="373"/>
      <c r="CU123" s="373"/>
      <c r="CV123" s="373">
        <f t="shared" si="499"/>
        <v>0.79445913524166933</v>
      </c>
      <c r="CW123" s="373">
        <f t="shared" si="500"/>
        <v>0.80592590956691212</v>
      </c>
      <c r="CX123" s="373">
        <f t="shared" si="501"/>
        <v>0.80592590956691212</v>
      </c>
      <c r="CY123" s="373">
        <f t="shared" si="502"/>
        <v>0.81252323178143537</v>
      </c>
      <c r="CZ123" s="373">
        <f t="shared" si="503"/>
        <v>0.81252323178143537</v>
      </c>
      <c r="DA123" s="373">
        <f t="shared" si="504"/>
        <v>0.81236615268108958</v>
      </c>
      <c r="DB123" s="373">
        <f t="shared" si="505"/>
        <v>0.79163171143544508</v>
      </c>
      <c r="DC123" s="373">
        <f t="shared" si="506"/>
        <v>0.81974887039734168</v>
      </c>
      <c r="DD123" s="382">
        <f t="shared" si="507"/>
        <v>0.83388598942846293</v>
      </c>
      <c r="DE123" s="373">
        <f t="shared" si="508"/>
        <v>0.86985710340764921</v>
      </c>
      <c r="DF123" s="373">
        <f t="shared" si="509"/>
        <v>0.84425321005128529</v>
      </c>
      <c r="DG123" s="373">
        <f t="shared" si="510"/>
        <v>0.82760282541463126</v>
      </c>
      <c r="DH123" s="373">
        <f t="shared" si="511"/>
        <v>0.84912266216200483</v>
      </c>
      <c r="DI123" s="373">
        <f t="shared" si="512"/>
        <v>0.84582400105474309</v>
      </c>
      <c r="DJ123" s="373">
        <f t="shared" si="513"/>
        <v>0.84975097856338788</v>
      </c>
      <c r="DK123" s="373">
        <f t="shared" si="514"/>
        <v>0.89326188935917228</v>
      </c>
      <c r="DL123" s="373">
        <f t="shared" si="515"/>
        <v>0.96740322472238593</v>
      </c>
      <c r="DM123" s="373">
        <f t="shared" si="516"/>
        <v>0.94038561946290988</v>
      </c>
      <c r="DN123" s="373">
        <f t="shared" si="517"/>
        <v>0.91635251711000365</v>
      </c>
      <c r="DO123" s="373">
        <f t="shared" si="518"/>
        <v>0.91698083351138682</v>
      </c>
      <c r="DP123" s="373">
        <f t="shared" si="519"/>
        <v>0.92169320652176057</v>
      </c>
      <c r="DQ123" s="373">
        <f t="shared" si="520"/>
        <v>0.91666667531069512</v>
      </c>
      <c r="DR123" s="373"/>
      <c r="DS123" s="373">
        <f t="shared" si="521"/>
        <v>0.89310481025882638</v>
      </c>
      <c r="DT123" s="373"/>
      <c r="DU123" s="373"/>
      <c r="DV123" s="373">
        <f t="shared" si="522"/>
        <v>0.8842936771643527</v>
      </c>
      <c r="DW123" s="373">
        <f t="shared" si="523"/>
        <v>0.88520511109675204</v>
      </c>
      <c r="DX123" s="373">
        <f t="shared" si="524"/>
        <v>0.87912888488075647</v>
      </c>
      <c r="DY123" s="373"/>
      <c r="DZ123" s="373">
        <f t="shared" si="525"/>
        <v>0.86409022499616761</v>
      </c>
      <c r="EA123" s="373">
        <f t="shared" si="526"/>
        <v>0.85877352705717147</v>
      </c>
      <c r="EB123" s="373">
        <f t="shared" si="527"/>
        <v>0.83659530136878768</v>
      </c>
      <c r="EC123" s="373">
        <f t="shared" si="528"/>
        <v>0.83705101833498752</v>
      </c>
      <c r="ED123" s="373">
        <f t="shared" si="529"/>
        <v>0.82763286770019429</v>
      </c>
      <c r="EE123" s="373">
        <f t="shared" si="530"/>
        <v>0.80378367980241183</v>
      </c>
      <c r="EF123" s="373">
        <f t="shared" si="531"/>
        <v>0.79132741605962109</v>
      </c>
      <c r="EG123" s="373">
        <f t="shared" si="532"/>
        <v>0.75714864359464618</v>
      </c>
      <c r="EH123" s="373">
        <f t="shared" si="533"/>
        <v>0.74286951198705664</v>
      </c>
      <c r="EI123" s="373">
        <f t="shared" si="534"/>
        <v>0.71750126753527532</v>
      </c>
      <c r="EJ123" s="373">
        <f t="shared" si="535"/>
        <v>0.70307023027228599</v>
      </c>
      <c r="EK123" s="373">
        <f t="shared" si="536"/>
        <v>0.70626024903568363</v>
      </c>
      <c r="EM123" s="361">
        <v>27.52</v>
      </c>
      <c r="EN123" s="361">
        <v>26.7</v>
      </c>
      <c r="EO123" s="361">
        <v>24.45</v>
      </c>
      <c r="EP123" s="361">
        <v>23.51</v>
      </c>
      <c r="EQ123" s="361">
        <v>21.84</v>
      </c>
      <c r="ER123" s="361">
        <v>20.89</v>
      </c>
      <c r="ES123" s="244">
        <v>21.1</v>
      </c>
      <c r="EW123" s="375">
        <f t="shared" si="542"/>
        <v>2.0819919999999961</v>
      </c>
      <c r="EX123" s="375">
        <f t="shared" si="543"/>
        <v>-0.69572799999999546</v>
      </c>
      <c r="EY123" s="244">
        <f t="shared" si="543"/>
        <v>-0.12460800000000205</v>
      </c>
      <c r="EZ123" s="375">
        <f t="shared" si="543"/>
        <v>-2.0767999999996789E-2</v>
      </c>
      <c r="FA123" s="375">
        <f t="shared" si="543"/>
        <v>-0.65419200000000188</v>
      </c>
      <c r="FB123" s="375">
        <f t="shared" si="543"/>
        <v>-9.3456000000003314E-2</v>
      </c>
      <c r="FC123" s="375">
        <f t="shared" si="539"/>
        <v>-0.90340799999999888</v>
      </c>
      <c r="FD123" s="375">
        <f t="shared" si="539"/>
        <v>0.33228799999999836</v>
      </c>
      <c r="FE123" s="375">
        <f t="shared" si="539"/>
        <v>-0.30113599999999607</v>
      </c>
      <c r="FF123" s="375">
        <f t="shared" si="539"/>
        <v>2.097567999999999</v>
      </c>
      <c r="FG123" s="375">
        <f t="shared" si="539"/>
        <v>-1.0383999999999993</v>
      </c>
      <c r="FH123" s="375">
        <f t="shared" si="539"/>
        <v>-0.40497600000000133</v>
      </c>
      <c r="FI123" s="375">
        <f t="shared" si="539"/>
        <v>-0.91379200000000083</v>
      </c>
      <c r="FJ123" s="375">
        <f t="shared" si="539"/>
        <v>-0.19729599999999792</v>
      </c>
      <c r="FK123" s="375">
        <f t="shared" si="539"/>
        <v>0.83071999999999946</v>
      </c>
      <c r="FL123" s="375">
        <f t="shared" si="539"/>
        <v>-4.1535999999997131E-2</v>
      </c>
      <c r="FM123" s="375">
        <f t="shared" si="539"/>
        <v>-0.31671200000000255</v>
      </c>
      <c r="FN123" s="375">
        <f t="shared" si="539"/>
        <v>2.4765840000000026</v>
      </c>
      <c r="FO123" s="375">
        <f t="shared" si="539"/>
        <v>-0.7476480000000052</v>
      </c>
      <c r="FP123" s="375">
        <f t="shared" si="539"/>
        <v>-0.11941599999999752</v>
      </c>
      <c r="FQ123" s="375">
        <f t="shared" si="539"/>
        <v>0.43612800000000007</v>
      </c>
      <c r="FR123" s="375">
        <f t="shared" si="539"/>
        <v>0.60746400000000023</v>
      </c>
      <c r="FS123" s="375">
        <f t="shared" si="540"/>
        <v>-26.960504</v>
      </c>
      <c r="FT123" s="375">
        <f t="shared" si="540"/>
        <v>26.389384</v>
      </c>
      <c r="FU123" s="375">
        <f t="shared" si="540"/>
        <v>-26.389384</v>
      </c>
      <c r="FV123" s="375">
        <f>BX120-BW120</f>
        <v>0</v>
      </c>
      <c r="FW123" s="375">
        <f t="shared" si="540"/>
        <v>25.970292999999998</v>
      </c>
      <c r="FX123" s="375">
        <f t="shared" si="540"/>
        <v>-3.5146999999994932E-2</v>
      </c>
      <c r="FY123" s="375">
        <f t="shared" si="540"/>
        <v>0.41674299999999675</v>
      </c>
      <c r="FZ123" s="375">
        <f t="shared" si="540"/>
        <v>-26.351889</v>
      </c>
      <c r="GA123" s="375">
        <f t="shared" si="540"/>
        <v>25.287436999999997</v>
      </c>
      <c r="GB123" s="375">
        <f t="shared" si="540"/>
        <v>1.0042000000002105E-2</v>
      </c>
      <c r="GC123" s="375">
        <f t="shared" si="540"/>
        <v>-0.3113020000000013</v>
      </c>
      <c r="GD123" s="375">
        <f t="shared" si="540"/>
        <v>-0.3313859999999984</v>
      </c>
      <c r="GE123" s="375">
        <f t="shared" si="540"/>
        <v>0.32636499999999913</v>
      </c>
      <c r="GF123" s="375">
        <f t="shared" si="540"/>
        <v>1.6970980000000004</v>
      </c>
      <c r="GG123" s="375">
        <f t="shared" si="540"/>
        <v>-0.57741499999999846</v>
      </c>
      <c r="GH123" s="375">
        <f t="shared" si="540"/>
        <v>-0.19581900000000019</v>
      </c>
      <c r="GI123" s="375">
        <f t="shared" si="541"/>
        <v>-0.55733100000000135</v>
      </c>
      <c r="GJ123" s="375">
        <f t="shared" si="541"/>
        <v>-0.66277200000000036</v>
      </c>
      <c r="GK123" s="375">
        <f t="shared" si="541"/>
        <v>-0.16569299999999743</v>
      </c>
      <c r="GL123" s="375">
        <f t="shared" si="541"/>
        <v>-0.36151200000000117</v>
      </c>
    </row>
    <row r="124" spans="1:194">
      <c r="C124" s="361">
        <v>34.200000000000003</v>
      </c>
      <c r="D124" s="361" t="s">
        <v>41</v>
      </c>
      <c r="E124" s="361">
        <v>27.8</v>
      </c>
      <c r="F124" s="361">
        <v>28.24</v>
      </c>
      <c r="G124" s="361">
        <v>28.43</v>
      </c>
      <c r="H124" s="361">
        <v>29.15</v>
      </c>
      <c r="I124" s="361">
        <v>28.8</v>
      </c>
      <c r="J124" s="361">
        <v>29.81</v>
      </c>
      <c r="K124" s="361">
        <v>28.13</v>
      </c>
      <c r="L124" s="361">
        <v>30.33</v>
      </c>
      <c r="M124" s="361">
        <v>30.12</v>
      </c>
      <c r="N124" s="361">
        <v>35.130000000000003</v>
      </c>
      <c r="O124" s="361">
        <v>31.8</v>
      </c>
      <c r="P124" s="361">
        <v>29.56</v>
      </c>
      <c r="Q124" s="361">
        <v>31.24</v>
      </c>
      <c r="R124" s="361">
        <v>31.56</v>
      </c>
      <c r="S124" s="361">
        <v>34.65</v>
      </c>
      <c r="T124" s="361">
        <v>38.08</v>
      </c>
      <c r="U124" s="361">
        <v>39.049999999999997</v>
      </c>
      <c r="V124" s="372">
        <v>38.83</v>
      </c>
      <c r="W124" s="361">
        <v>37.78</v>
      </c>
      <c r="X124" s="361">
        <v>37.369999999999997</v>
      </c>
      <c r="Y124" s="361">
        <v>37.659999999999997</v>
      </c>
      <c r="Z124" s="361">
        <v>37.04</v>
      </c>
      <c r="AA124" s="372"/>
      <c r="AB124" s="361">
        <v>37.450000000000003</v>
      </c>
      <c r="AC124" s="372"/>
      <c r="AD124" s="372"/>
      <c r="AE124" s="361">
        <v>36.880000000000003</v>
      </c>
      <c r="AF124" s="361">
        <v>36.64</v>
      </c>
      <c r="AG124" s="361">
        <v>37.44</v>
      </c>
      <c r="AH124" s="372"/>
      <c r="AI124" s="361">
        <v>35.54</v>
      </c>
      <c r="AJ124" s="361">
        <v>34.99</v>
      </c>
      <c r="AK124" s="378">
        <v>33.270000000000003</v>
      </c>
      <c r="AL124" s="374">
        <v>32.9</v>
      </c>
      <c r="AM124" s="379">
        <v>31.68</v>
      </c>
      <c r="AN124" s="379">
        <v>29.2</v>
      </c>
      <c r="AO124" s="379">
        <v>26.05</v>
      </c>
      <c r="AP124" s="379">
        <v>23.06</v>
      </c>
      <c r="AQ124" s="379">
        <v>21.16</v>
      </c>
      <c r="AR124" s="379">
        <v>19.45</v>
      </c>
      <c r="AS124" s="379">
        <v>18.149999999999999</v>
      </c>
      <c r="AT124" s="244">
        <v>17.670000000000002</v>
      </c>
      <c r="AU124" s="380"/>
      <c r="AW124" s="373">
        <f t="shared" si="490"/>
        <v>30.506640000000001</v>
      </c>
      <c r="AX124" s="361" t="s">
        <v>41</v>
      </c>
      <c r="AY124" s="373">
        <f t="shared" si="491"/>
        <v>27.183759999999999</v>
      </c>
      <c r="AZ124" s="373">
        <f t="shared" si="491"/>
        <v>27.412208</v>
      </c>
      <c r="BA124" s="373">
        <f t="shared" si="491"/>
        <v>27.510856</v>
      </c>
      <c r="BB124" s="373">
        <f t="shared" si="491"/>
        <v>27.884679999999999</v>
      </c>
      <c r="BC124" s="373">
        <f t="shared" si="491"/>
        <v>27.702960000000001</v>
      </c>
      <c r="BD124" s="373">
        <f t="shared" si="491"/>
        <v>28.227352</v>
      </c>
      <c r="BE124" s="373">
        <f t="shared" si="491"/>
        <v>27.355096</v>
      </c>
      <c r="BF124" s="373">
        <f t="shared" si="491"/>
        <v>28.497335999999997</v>
      </c>
      <c r="BG124" s="373">
        <f t="shared" si="491"/>
        <v>28.388303999999998</v>
      </c>
      <c r="BH124" s="373">
        <f t="shared" si="491"/>
        <v>30.989496000000003</v>
      </c>
      <c r="BI124" s="373">
        <f t="shared" si="491"/>
        <v>29.260560000000002</v>
      </c>
      <c r="BJ124" s="373">
        <f t="shared" si="491"/>
        <v>28.097552</v>
      </c>
      <c r="BK124" s="373">
        <f t="shared" si="491"/>
        <v>28.969808</v>
      </c>
      <c r="BL124" s="373">
        <f t="shared" si="491"/>
        <v>29.135952</v>
      </c>
      <c r="BM124" s="373">
        <f t="shared" si="491"/>
        <v>30.740279999999998</v>
      </c>
      <c r="BN124" s="373">
        <f t="shared" si="491"/>
        <v>32.521135999999998</v>
      </c>
      <c r="BO124" s="373">
        <f t="shared" si="492"/>
        <v>33.024760000000001</v>
      </c>
      <c r="BP124" s="373">
        <f t="shared" si="492"/>
        <v>32.910536</v>
      </c>
      <c r="BQ124" s="373">
        <f t="shared" si="492"/>
        <v>32.365375999999998</v>
      </c>
      <c r="BR124" s="373">
        <f t="shared" si="492"/>
        <v>32.152503999999993</v>
      </c>
      <c r="BS124" s="373">
        <f t="shared" si="492"/>
        <v>32.303072</v>
      </c>
      <c r="BT124" s="373">
        <f t="shared" si="492"/>
        <v>31.981168</v>
      </c>
      <c r="BU124" s="373"/>
      <c r="BV124" s="373">
        <f t="shared" si="493"/>
        <v>32.194040000000001</v>
      </c>
      <c r="BW124" s="373"/>
      <c r="BX124" s="373"/>
      <c r="BY124" s="373">
        <f t="shared" si="494"/>
        <v>31.267448000000002</v>
      </c>
      <c r="BZ124" s="373">
        <f t="shared" si="494"/>
        <v>31.146944000000001</v>
      </c>
      <c r="CA124" s="373">
        <f t="shared" si="494"/>
        <v>31.548624</v>
      </c>
      <c r="CB124" s="373"/>
      <c r="CC124" s="373">
        <f t="shared" si="495"/>
        <v>30.594633999999999</v>
      </c>
      <c r="CD124" s="373">
        <f t="shared" si="495"/>
        <v>30.318479</v>
      </c>
      <c r="CE124" s="373">
        <f t="shared" si="495"/>
        <v>29.454867</v>
      </c>
      <c r="CF124" s="373">
        <f t="shared" si="495"/>
        <v>29.269089999999998</v>
      </c>
      <c r="CG124" s="373">
        <f t="shared" si="495"/>
        <v>28.656528000000002</v>
      </c>
      <c r="CH124" s="373">
        <f t="shared" si="495"/>
        <v>27.41132</v>
      </c>
      <c r="CI124" s="373">
        <f t="shared" si="495"/>
        <v>25.829705000000001</v>
      </c>
      <c r="CJ124" s="373">
        <f t="shared" si="495"/>
        <v>24.328426</v>
      </c>
      <c r="CK124" s="373">
        <f t="shared" si="495"/>
        <v>23.374435999999999</v>
      </c>
      <c r="CL124" s="373">
        <f t="shared" si="495"/>
        <v>22.515844999999999</v>
      </c>
      <c r="CM124" s="373">
        <f t="shared" si="495"/>
        <v>21.863115000000001</v>
      </c>
      <c r="CN124" s="373">
        <f t="shared" si="495"/>
        <v>21.622107</v>
      </c>
      <c r="CO124" s="373"/>
      <c r="CP124" s="373">
        <v>34.968241350884348</v>
      </c>
      <c r="CQ124" s="373">
        <f t="shared" si="497"/>
        <v>27.974593080707479</v>
      </c>
      <c r="CR124" s="373">
        <f t="shared" si="498"/>
        <v>1.0090353028036299</v>
      </c>
      <c r="CS124" s="373"/>
      <c r="CT124" s="373"/>
      <c r="CU124" s="373"/>
      <c r="CV124" s="373">
        <f t="shared" si="499"/>
        <v>0.77738424781584048</v>
      </c>
      <c r="CW124" s="373">
        <f t="shared" si="500"/>
        <v>0.78391726152126728</v>
      </c>
      <c r="CX124" s="373">
        <f t="shared" si="501"/>
        <v>0.78673833562133799</v>
      </c>
      <c r="CY124" s="373">
        <f t="shared" si="502"/>
        <v>0.79742872168476364</v>
      </c>
      <c r="CZ124" s="373">
        <f t="shared" si="503"/>
        <v>0.79223200623726509</v>
      </c>
      <c r="DA124" s="373">
        <f t="shared" si="504"/>
        <v>0.8072282422429039</v>
      </c>
      <c r="DB124" s="373">
        <f t="shared" si="505"/>
        <v>0.78228400809491061</v>
      </c>
      <c r="DC124" s="373">
        <f t="shared" si="506"/>
        <v>0.81494907662204463</v>
      </c>
      <c r="DD124" s="382">
        <f t="shared" si="507"/>
        <v>0.8118310473535455</v>
      </c>
      <c r="DE124" s="373">
        <f t="shared" si="508"/>
        <v>0.88621831704488274</v>
      </c>
      <c r="DF124" s="373">
        <f t="shared" si="509"/>
        <v>0.8367752815015389</v>
      </c>
      <c r="DG124" s="373">
        <f t="shared" si="510"/>
        <v>0.80351630263754781</v>
      </c>
      <c r="DH124" s="373">
        <f t="shared" si="511"/>
        <v>0.8284605367855411</v>
      </c>
      <c r="DI124" s="373">
        <f t="shared" si="512"/>
        <v>0.83321181948039691</v>
      </c>
      <c r="DJ124" s="373">
        <f t="shared" si="513"/>
        <v>0.87909139300259875</v>
      </c>
      <c r="DK124" s="373">
        <f t="shared" si="514"/>
        <v>0.93001920438808505</v>
      </c>
      <c r="DL124" s="373">
        <f t="shared" si="515"/>
        <v>0.94442153005686691</v>
      </c>
      <c r="DM124" s="373">
        <f t="shared" si="516"/>
        <v>0.94115502320415356</v>
      </c>
      <c r="DN124" s="373">
        <f t="shared" si="517"/>
        <v>0.92556487686165767</v>
      </c>
      <c r="DO124" s="373">
        <f t="shared" si="518"/>
        <v>0.9194772959088735</v>
      </c>
      <c r="DP124" s="373">
        <f t="shared" si="519"/>
        <v>0.92378314585108678</v>
      </c>
      <c r="DQ124" s="373">
        <f t="shared" si="520"/>
        <v>0.9145775356298036</v>
      </c>
      <c r="DR124" s="373"/>
      <c r="DS124" s="373">
        <f t="shared" si="521"/>
        <v>0.92066511658258765</v>
      </c>
      <c r="DT124" s="373"/>
      <c r="DU124" s="373"/>
      <c r="DV124" s="373">
        <f t="shared" si="522"/>
        <v>0.89416701532830289</v>
      </c>
      <c r="DW124" s="373">
        <f t="shared" si="523"/>
        <v>0.8907209169446062</v>
      </c>
      <c r="DX124" s="373">
        <f t="shared" si="524"/>
        <v>0.90220791155692859</v>
      </c>
      <c r="DY124" s="373"/>
      <c r="DZ124" s="373">
        <f t="shared" si="525"/>
        <v>0.87492629935266275</v>
      </c>
      <c r="EA124" s="373">
        <f t="shared" si="526"/>
        <v>0.86702899055669103</v>
      </c>
      <c r="EB124" s="373">
        <f t="shared" si="527"/>
        <v>0.84233195214019774</v>
      </c>
      <c r="EC124" s="373">
        <f t="shared" si="528"/>
        <v>0.83701921713199856</v>
      </c>
      <c r="ED124" s="373">
        <f t="shared" si="529"/>
        <v>0.81950155034820693</v>
      </c>
      <c r="EE124" s="373">
        <f t="shared" si="530"/>
        <v>0.78389186705000724</v>
      </c>
      <c r="EF124" s="373">
        <f t="shared" si="531"/>
        <v>0.73866182576398765</v>
      </c>
      <c r="EG124" s="373">
        <f t="shared" si="532"/>
        <v>0.69572918340043244</v>
      </c>
      <c r="EH124" s="373">
        <f t="shared" si="533"/>
        <v>0.66844757119616649</v>
      </c>
      <c r="EI124" s="373">
        <f t="shared" si="534"/>
        <v>0.64389412021232728</v>
      </c>
      <c r="EJ124" s="373">
        <f t="shared" si="535"/>
        <v>0.62522775396730335</v>
      </c>
      <c r="EK124" s="373">
        <f t="shared" si="536"/>
        <v>0.61833555719990985</v>
      </c>
      <c r="EM124" s="361">
        <v>29.2</v>
      </c>
      <c r="EN124" s="361">
        <v>26.05</v>
      </c>
      <c r="EO124" s="361">
        <v>23.06</v>
      </c>
      <c r="EP124" s="361">
        <v>21.16</v>
      </c>
      <c r="EQ124" s="361">
        <v>19.45</v>
      </c>
      <c r="ER124" s="361">
        <v>18.149999999999999</v>
      </c>
      <c r="ES124" s="244">
        <v>17.670000000000002</v>
      </c>
      <c r="EW124" s="375">
        <f t="shared" si="542"/>
        <v>1.396647999999999</v>
      </c>
      <c r="EX124" s="375">
        <f t="shared" si="543"/>
        <v>-2.5960000000001315E-2</v>
      </c>
      <c r="EY124" s="244">
        <f t="shared" si="543"/>
        <v>-0.10903199999999913</v>
      </c>
      <c r="EZ124" s="375">
        <f t="shared" si="543"/>
        <v>0</v>
      </c>
      <c r="FA124" s="375">
        <f t="shared" si="543"/>
        <v>-0.5555439999999976</v>
      </c>
      <c r="FB124" s="375">
        <f t="shared" si="543"/>
        <v>4.6728000000001657E-2</v>
      </c>
      <c r="FC124" s="375">
        <f t="shared" si="539"/>
        <v>-0.48285600000000173</v>
      </c>
      <c r="FD124" s="375">
        <f t="shared" si="539"/>
        <v>0.11941599999999752</v>
      </c>
      <c r="FE124" s="375">
        <f t="shared" si="539"/>
        <v>0.21806400000000181</v>
      </c>
      <c r="FF124" s="375">
        <f t="shared" si="539"/>
        <v>1.1889679999999991</v>
      </c>
      <c r="FG124" s="375">
        <f t="shared" si="539"/>
        <v>-0.89302399999999693</v>
      </c>
      <c r="FH124" s="375">
        <f t="shared" si="539"/>
        <v>-0.7943760000000033</v>
      </c>
      <c r="FI124" s="375">
        <f t="shared" si="539"/>
        <v>-0.28556000000000026</v>
      </c>
      <c r="FJ124" s="375">
        <f t="shared" si="539"/>
        <v>0.33228799999999836</v>
      </c>
      <c r="FK124" s="375">
        <f t="shared" si="539"/>
        <v>0.10903200000000268</v>
      </c>
      <c r="FL124" s="375">
        <f t="shared" si="539"/>
        <v>4.6727999999998104E-2</v>
      </c>
      <c r="FM124" s="375">
        <f t="shared" si="539"/>
        <v>1.1370480000000001</v>
      </c>
      <c r="FN124" s="375">
        <f t="shared" si="539"/>
        <v>1.2305040000000034</v>
      </c>
      <c r="FO124" s="375">
        <f t="shared" si="539"/>
        <v>-0.71130400000000193</v>
      </c>
      <c r="FP124" s="375">
        <f t="shared" si="539"/>
        <v>-0.13499200000000044</v>
      </c>
      <c r="FQ124" s="375">
        <f t="shared" si="539"/>
        <v>2.0768000000003894E-2</v>
      </c>
      <c r="FR124" s="375">
        <f t="shared" si="539"/>
        <v>0.46727999999999525</v>
      </c>
      <c r="FS124" s="375">
        <f t="shared" si="540"/>
        <v>-27.630271999999998</v>
      </c>
      <c r="FT124" s="375">
        <f t="shared" si="540"/>
        <v>27.329135999999998</v>
      </c>
      <c r="FU124" s="375">
        <f t="shared" si="540"/>
        <v>-27.329135999999998</v>
      </c>
      <c r="FV124" s="375">
        <f t="shared" si="540"/>
        <v>0</v>
      </c>
      <c r="FW124" s="375">
        <f t="shared" si="540"/>
        <v>27.255668999999997</v>
      </c>
      <c r="FX124" s="375">
        <f t="shared" si="540"/>
        <v>-0.25104999999999933</v>
      </c>
      <c r="FY124" s="375">
        <f t="shared" si="540"/>
        <v>0.12552500000000322</v>
      </c>
      <c r="FZ124" s="375">
        <f t="shared" si="540"/>
        <v>-27.130144000000001</v>
      </c>
      <c r="GA124" s="375">
        <f t="shared" si="540"/>
        <v>26.507539999999999</v>
      </c>
      <c r="GB124" s="375">
        <f t="shared" si="540"/>
        <v>-3.0125999999999209E-2</v>
      </c>
      <c r="GC124" s="375">
        <f t="shared" si="540"/>
        <v>-0.44184800000000024</v>
      </c>
      <c r="GD124" s="375">
        <f t="shared" si="540"/>
        <v>1.5063000000001381E-2</v>
      </c>
      <c r="GE124" s="375">
        <f t="shared" si="540"/>
        <v>-9.037800000000118E-2</v>
      </c>
      <c r="GF124" s="375">
        <f t="shared" si="540"/>
        <v>1.5765940000000001</v>
      </c>
      <c r="GG124" s="375">
        <f t="shared" si="540"/>
        <v>-0.73808700000000016</v>
      </c>
      <c r="GH124" s="375">
        <f t="shared" si="540"/>
        <v>-0.56737299999999635</v>
      </c>
      <c r="GI124" s="375">
        <f t="shared" si="541"/>
        <v>-0.38661700000000465</v>
      </c>
      <c r="GJ124" s="375">
        <f t="shared" si="541"/>
        <v>-0.7933179999999993</v>
      </c>
      <c r="GK124" s="375">
        <f t="shared" si="541"/>
        <v>-0.12050400000000039</v>
      </c>
      <c r="GL124" s="375">
        <f t="shared" si="541"/>
        <v>-0.34142800000000051</v>
      </c>
    </row>
    <row r="125" spans="1:194">
      <c r="C125" s="361">
        <v>35.97</v>
      </c>
      <c r="D125" s="361" t="s">
        <v>42</v>
      </c>
      <c r="E125" s="361">
        <v>30.69</v>
      </c>
      <c r="F125" s="361">
        <v>30.77</v>
      </c>
      <c r="G125" s="361">
        <v>28.94</v>
      </c>
      <c r="H125" s="361">
        <v>32.119999999999997</v>
      </c>
      <c r="I125" s="361">
        <v>31.57</v>
      </c>
      <c r="J125" s="361">
        <v>32.74</v>
      </c>
      <c r="K125" s="361">
        <v>31.78</v>
      </c>
      <c r="L125" s="361">
        <v>33.65</v>
      </c>
      <c r="M125" s="361">
        <v>32.270000000000003</v>
      </c>
      <c r="N125" s="361">
        <v>40.67</v>
      </c>
      <c r="O125" s="361">
        <v>36.229999999999997</v>
      </c>
      <c r="P125" s="361">
        <v>35.47</v>
      </c>
      <c r="Q125" s="361">
        <v>35.76</v>
      </c>
      <c r="R125" s="361">
        <v>36.65</v>
      </c>
      <c r="S125" s="361">
        <v>38.93</v>
      </c>
      <c r="T125" s="361">
        <v>39.090000000000003</v>
      </c>
      <c r="U125" s="361">
        <v>39.64</v>
      </c>
      <c r="V125" s="372">
        <v>39.5</v>
      </c>
      <c r="W125" s="361">
        <v>38.909999999999997</v>
      </c>
      <c r="X125" s="361">
        <v>38.65</v>
      </c>
      <c r="Y125" s="361">
        <v>39.54</v>
      </c>
      <c r="Z125" s="361">
        <v>38.630000000000003</v>
      </c>
      <c r="AA125" s="372"/>
      <c r="AB125" s="361">
        <v>39.43</v>
      </c>
      <c r="AC125" s="372"/>
      <c r="AD125" s="372"/>
      <c r="AE125" s="361">
        <v>37.53</v>
      </c>
      <c r="AF125" s="361">
        <v>38.42</v>
      </c>
      <c r="AG125" s="361">
        <v>38.619999999999997</v>
      </c>
      <c r="AH125" s="372"/>
      <c r="AI125" s="361">
        <v>37.090000000000003</v>
      </c>
      <c r="AJ125" s="361">
        <v>37.14</v>
      </c>
      <c r="AK125" s="378">
        <v>36.22</v>
      </c>
      <c r="AL125" s="374">
        <v>36.43</v>
      </c>
      <c r="AM125" s="379">
        <v>35.72</v>
      </c>
      <c r="AN125" s="379">
        <v>32.53</v>
      </c>
      <c r="AO125" s="379">
        <v>30.83</v>
      </c>
      <c r="AP125" s="379">
        <v>26.44</v>
      </c>
      <c r="AQ125" s="379">
        <v>24.06</v>
      </c>
      <c r="AR125" s="379">
        <v>22.17</v>
      </c>
      <c r="AS125" s="379">
        <v>21.24</v>
      </c>
      <c r="AT125" s="244">
        <v>19.34</v>
      </c>
      <c r="AU125" s="380"/>
      <c r="AW125" s="373">
        <f t="shared" si="490"/>
        <v>31.425623999999999</v>
      </c>
      <c r="AX125" s="361" t="s">
        <v>42</v>
      </c>
      <c r="AY125" s="373">
        <f t="shared" si="491"/>
        <v>28.684248</v>
      </c>
      <c r="AZ125" s="373">
        <f t="shared" si="491"/>
        <v>28.725783999999997</v>
      </c>
      <c r="BA125" s="373">
        <f t="shared" si="491"/>
        <v>27.775648</v>
      </c>
      <c r="BB125" s="373">
        <f t="shared" si="491"/>
        <v>29.426703999999997</v>
      </c>
      <c r="BC125" s="373">
        <f t="shared" si="491"/>
        <v>29.141144000000001</v>
      </c>
      <c r="BD125" s="373">
        <f t="shared" si="491"/>
        <v>29.748608000000001</v>
      </c>
      <c r="BE125" s="373">
        <f t="shared" si="491"/>
        <v>29.250176</v>
      </c>
      <c r="BF125" s="373">
        <f t="shared" si="491"/>
        <v>30.221080000000001</v>
      </c>
      <c r="BG125" s="373">
        <f t="shared" si="491"/>
        <v>29.504584000000001</v>
      </c>
      <c r="BH125" s="373">
        <f t="shared" si="491"/>
        <v>33.865864000000002</v>
      </c>
      <c r="BI125" s="373">
        <f t="shared" si="491"/>
        <v>31.560616</v>
      </c>
      <c r="BJ125" s="373">
        <f t="shared" si="491"/>
        <v>31.166024</v>
      </c>
      <c r="BK125" s="373">
        <f t="shared" si="491"/>
        <v>31.316592</v>
      </c>
      <c r="BL125" s="373">
        <f t="shared" si="491"/>
        <v>31.778679999999998</v>
      </c>
      <c r="BM125" s="373">
        <f t="shared" si="491"/>
        <v>32.962456000000003</v>
      </c>
      <c r="BN125" s="373">
        <f t="shared" si="491"/>
        <v>33.045528000000004</v>
      </c>
      <c r="BO125" s="373">
        <f t="shared" si="492"/>
        <v>33.331088000000001</v>
      </c>
      <c r="BP125" s="373">
        <f t="shared" si="492"/>
        <v>33.258399999999995</v>
      </c>
      <c r="BQ125" s="373">
        <f t="shared" si="492"/>
        <v>32.952072000000001</v>
      </c>
      <c r="BR125" s="373">
        <f t="shared" si="492"/>
        <v>32.817080000000004</v>
      </c>
      <c r="BS125" s="373">
        <f t="shared" si="492"/>
        <v>33.279167999999999</v>
      </c>
      <c r="BT125" s="373">
        <f t="shared" si="492"/>
        <v>32.806696000000002</v>
      </c>
      <c r="BU125" s="373"/>
      <c r="BV125" s="373">
        <f t="shared" si="493"/>
        <v>33.222055999999995</v>
      </c>
      <c r="BW125" s="373"/>
      <c r="BX125" s="373"/>
      <c r="BY125" s="373">
        <f t="shared" si="494"/>
        <v>31.593813000000001</v>
      </c>
      <c r="BZ125" s="373">
        <f t="shared" si="494"/>
        <v>32.040682000000004</v>
      </c>
      <c r="CA125" s="373">
        <f t="shared" si="494"/>
        <v>32.141102000000004</v>
      </c>
      <c r="CB125" s="373"/>
      <c r="CC125" s="373">
        <f t="shared" si="495"/>
        <v>31.372889000000001</v>
      </c>
      <c r="CD125" s="373">
        <f t="shared" si="495"/>
        <v>31.397994000000001</v>
      </c>
      <c r="CE125" s="373">
        <f t="shared" si="495"/>
        <v>30.936062</v>
      </c>
      <c r="CF125" s="373">
        <f t="shared" si="495"/>
        <v>31.041502999999999</v>
      </c>
      <c r="CG125" s="373">
        <f t="shared" si="495"/>
        <v>30.685012</v>
      </c>
      <c r="CH125" s="373">
        <f t="shared" si="495"/>
        <v>29.083313</v>
      </c>
      <c r="CI125" s="373">
        <f t="shared" si="495"/>
        <v>28.229742999999999</v>
      </c>
      <c r="CJ125" s="373">
        <f t="shared" si="495"/>
        <v>26.025524000000001</v>
      </c>
      <c r="CK125" s="373">
        <f t="shared" si="495"/>
        <v>24.830525999999999</v>
      </c>
      <c r="CL125" s="373">
        <f t="shared" si="495"/>
        <v>23.881557000000001</v>
      </c>
      <c r="CM125" s="373">
        <f t="shared" si="495"/>
        <v>23.414603999999997</v>
      </c>
      <c r="CN125" s="373">
        <f t="shared" si="495"/>
        <v>22.460614</v>
      </c>
      <c r="CO125" s="373"/>
      <c r="CP125" s="373">
        <v>34.529378860131239</v>
      </c>
      <c r="CQ125" s="373">
        <f t="shared" si="497"/>
        <v>27.623503088104993</v>
      </c>
      <c r="CR125" s="373">
        <f t="shared" si="498"/>
        <v>1.0769310432900925</v>
      </c>
      <c r="CS125" s="373"/>
      <c r="CT125" s="373"/>
      <c r="CU125" s="373"/>
      <c r="CV125" s="373">
        <f t="shared" si="499"/>
        <v>0.83072006931233222</v>
      </c>
      <c r="CW125" s="373">
        <f t="shared" si="500"/>
        <v>0.83192298698334644</v>
      </c>
      <c r="CX125" s="373">
        <f t="shared" si="501"/>
        <v>0.80440624525889404</v>
      </c>
      <c r="CY125" s="373">
        <f t="shared" si="502"/>
        <v>0.85222222268171299</v>
      </c>
      <c r="CZ125" s="373">
        <f t="shared" si="503"/>
        <v>0.84395216369348969</v>
      </c>
      <c r="DA125" s="373">
        <f t="shared" si="504"/>
        <v>0.86154483463207399</v>
      </c>
      <c r="DB125" s="373">
        <f t="shared" si="505"/>
        <v>0.84710982257990219</v>
      </c>
      <c r="DC125" s="373">
        <f t="shared" si="506"/>
        <v>0.87522802313986181</v>
      </c>
      <c r="DD125" s="382">
        <f t="shared" si="507"/>
        <v>0.85447769331486489</v>
      </c>
      <c r="DE125" s="373">
        <f t="shared" si="508"/>
        <v>0.98078404877136804</v>
      </c>
      <c r="DF125" s="373">
        <f t="shared" si="509"/>
        <v>0.91402211803007349</v>
      </c>
      <c r="DG125" s="373">
        <f t="shared" si="510"/>
        <v>0.90259440015543757</v>
      </c>
      <c r="DH125" s="373">
        <f t="shared" si="511"/>
        <v>0.9069549767128644</v>
      </c>
      <c r="DI125" s="373">
        <f t="shared" si="512"/>
        <v>0.92033743580289862</v>
      </c>
      <c r="DJ125" s="373">
        <f t="shared" si="513"/>
        <v>0.95462058942680672</v>
      </c>
      <c r="DK125" s="373">
        <f t="shared" si="514"/>
        <v>0.95702642476883537</v>
      </c>
      <c r="DL125" s="373">
        <f t="shared" si="515"/>
        <v>0.96529648375705868</v>
      </c>
      <c r="DM125" s="373">
        <f t="shared" si="516"/>
        <v>0.96319137783278352</v>
      </c>
      <c r="DN125" s="373">
        <f t="shared" si="517"/>
        <v>0.95431986000905311</v>
      </c>
      <c r="DO125" s="373">
        <f t="shared" si="518"/>
        <v>0.95041037757825664</v>
      </c>
      <c r="DP125" s="373">
        <f t="shared" si="519"/>
        <v>0.96379283666829074</v>
      </c>
      <c r="DQ125" s="373">
        <f t="shared" si="520"/>
        <v>0.95010964816050303</v>
      </c>
      <c r="DR125" s="373"/>
      <c r="DS125" s="373">
        <f t="shared" si="521"/>
        <v>0.96213882487064595</v>
      </c>
      <c r="DT125" s="373"/>
      <c r="DU125" s="373"/>
      <c r="DV125" s="373">
        <f t="shared" si="522"/>
        <v>0.91498353121200393</v>
      </c>
      <c r="DW125" s="373">
        <f t="shared" si="523"/>
        <v>0.92792523519718551</v>
      </c>
      <c r="DX125" s="373">
        <f t="shared" si="524"/>
        <v>0.93083348328374305</v>
      </c>
      <c r="DY125" s="373"/>
      <c r="DZ125" s="373">
        <f t="shared" si="525"/>
        <v>0.90858538542157719</v>
      </c>
      <c r="EA125" s="373">
        <f t="shared" si="526"/>
        <v>0.9093124474432166</v>
      </c>
      <c r="EB125" s="373">
        <f t="shared" si="527"/>
        <v>0.89593450624505144</v>
      </c>
      <c r="EC125" s="373">
        <f t="shared" si="528"/>
        <v>0.89898816673593696</v>
      </c>
      <c r="ED125" s="373">
        <f t="shared" si="529"/>
        <v>0.88866388602865742</v>
      </c>
      <c r="EE125" s="373">
        <f t="shared" si="530"/>
        <v>0.84227732904806329</v>
      </c>
      <c r="EF125" s="373">
        <f t="shared" si="531"/>
        <v>0.81755722031232347</v>
      </c>
      <c r="EG125" s="373">
        <f t="shared" si="532"/>
        <v>0.75372117481238365</v>
      </c>
      <c r="EH125" s="373">
        <f t="shared" si="533"/>
        <v>0.71911302258234777</v>
      </c>
      <c r="EI125" s="373">
        <f t="shared" si="534"/>
        <v>0.69163007816437827</v>
      </c>
      <c r="EJ125" s="373">
        <f t="shared" si="535"/>
        <v>0.67810672456188525</v>
      </c>
      <c r="EK125" s="373">
        <f t="shared" si="536"/>
        <v>0.65047836773958789</v>
      </c>
      <c r="EM125" s="361">
        <v>32.53</v>
      </c>
      <c r="EN125" s="361">
        <v>30.83</v>
      </c>
      <c r="EO125" s="361">
        <v>26.44</v>
      </c>
      <c r="EP125" s="361">
        <v>24.06</v>
      </c>
      <c r="EQ125" s="361">
        <v>22.17</v>
      </c>
      <c r="ER125" s="361">
        <v>21.24</v>
      </c>
      <c r="ES125" s="244">
        <v>19.34</v>
      </c>
      <c r="EW125" s="375">
        <f t="shared" si="542"/>
        <v>0.26998400000000089</v>
      </c>
      <c r="EX125" s="375">
        <f t="shared" si="543"/>
        <v>0</v>
      </c>
      <c r="EY125" s="244">
        <f t="shared" si="543"/>
        <v>0.7839919999999978</v>
      </c>
      <c r="EZ125" s="375">
        <f t="shared" si="543"/>
        <v>-0.43612799999999652</v>
      </c>
      <c r="FA125" s="375">
        <f t="shared" si="543"/>
        <v>-0.25440800000000507</v>
      </c>
      <c r="FB125" s="375">
        <f t="shared" si="543"/>
        <v>-8.8263999999995235E-2</v>
      </c>
      <c r="FC125" s="375">
        <f t="shared" si="539"/>
        <v>-0.44651200000000202</v>
      </c>
      <c r="FD125" s="375">
        <f t="shared" si="539"/>
        <v>0.31671199999999899</v>
      </c>
      <c r="FE125" s="375">
        <f t="shared" si="539"/>
        <v>0.65938400000000286</v>
      </c>
      <c r="FF125" s="375">
        <f t="shared" si="539"/>
        <v>0.98128799999999927</v>
      </c>
      <c r="FG125" s="375">
        <f t="shared" si="539"/>
        <v>-0.95013600000000054</v>
      </c>
      <c r="FH125" s="375">
        <f t="shared" si="539"/>
        <v>-0.34786400000000128</v>
      </c>
      <c r="FI125" s="375">
        <f t="shared" si="539"/>
        <v>0.21806399999999826</v>
      </c>
      <c r="FJ125" s="375">
        <f t="shared" si="539"/>
        <v>-0.25440799999999797</v>
      </c>
      <c r="FK125" s="375">
        <f t="shared" si="539"/>
        <v>0.13499200000000044</v>
      </c>
      <c r="FL125" s="375">
        <f t="shared" si="539"/>
        <v>0.43612800000000007</v>
      </c>
      <c r="FM125" s="375">
        <f t="shared" si="539"/>
        <v>1.6925919999999977</v>
      </c>
      <c r="FN125" s="375">
        <f t="shared" si="539"/>
        <v>0.19729600000000147</v>
      </c>
      <c r="FO125" s="375">
        <f t="shared" si="539"/>
        <v>-0.58669599999999988</v>
      </c>
      <c r="FP125" s="375">
        <f t="shared" si="539"/>
        <v>-0.22844800000000021</v>
      </c>
      <c r="FQ125" s="375">
        <f t="shared" si="539"/>
        <v>0.3063280000000006</v>
      </c>
      <c r="FR125" s="375">
        <f t="shared" si="539"/>
        <v>8.8263999999998788E-2</v>
      </c>
      <c r="FS125" s="375">
        <f t="shared" si="540"/>
        <v>-28.315615999999999</v>
      </c>
      <c r="FT125" s="375">
        <f t="shared" si="540"/>
        <v>27.749687999999999</v>
      </c>
      <c r="FU125" s="375">
        <f t="shared" si="540"/>
        <v>-27.749687999999999</v>
      </c>
      <c r="FV125" s="375">
        <f t="shared" si="540"/>
        <v>0</v>
      </c>
      <c r="FW125" s="375">
        <f t="shared" si="540"/>
        <v>27.682454</v>
      </c>
      <c r="FX125" s="375">
        <f t="shared" si="540"/>
        <v>-0.19581900000000019</v>
      </c>
      <c r="FY125" s="375">
        <f t="shared" si="540"/>
        <v>1.0041999999998552E-2</v>
      </c>
      <c r="FZ125" s="375">
        <f t="shared" si="540"/>
        <v>-27.496676999999998</v>
      </c>
      <c r="GA125" s="375">
        <f t="shared" si="540"/>
        <v>26.688296000000001</v>
      </c>
      <c r="GB125" s="375">
        <f t="shared" si="540"/>
        <v>4.0167999999997761E-2</v>
      </c>
      <c r="GC125" s="375">
        <f t="shared" si="540"/>
        <v>-0.17573499999999953</v>
      </c>
      <c r="GD125" s="375">
        <f t="shared" si="540"/>
        <v>-3.0125999999999209E-2</v>
      </c>
      <c r="GE125" s="375">
        <f t="shared" si="540"/>
        <v>-0.10544100000000256</v>
      </c>
      <c r="GF125" s="375">
        <f t="shared" si="540"/>
        <v>0.99917900000000515</v>
      </c>
      <c r="GG125" s="375">
        <f t="shared" si="540"/>
        <v>-0.2912180000000042</v>
      </c>
      <c r="GH125" s="375">
        <f t="shared" si="540"/>
        <v>-0.64268799999999615</v>
      </c>
      <c r="GI125" s="375">
        <f t="shared" si="541"/>
        <v>-0.17573500000000308</v>
      </c>
      <c r="GJ125" s="375">
        <f t="shared" si="541"/>
        <v>-0.56737299999999991</v>
      </c>
      <c r="GK125" s="375">
        <f t="shared" si="541"/>
        <v>-0.23598699999999795</v>
      </c>
      <c r="GL125" s="375">
        <f t="shared" si="541"/>
        <v>-0.19079800000000091</v>
      </c>
    </row>
    <row r="126" spans="1:194">
      <c r="C126" s="361">
        <f>C125</f>
        <v>35.97</v>
      </c>
      <c r="D126" s="361" t="s">
        <v>43</v>
      </c>
      <c r="E126" s="361">
        <v>33.57</v>
      </c>
      <c r="F126" s="361">
        <v>33.299999999999997</v>
      </c>
      <c r="G126" s="361">
        <v>32.64</v>
      </c>
      <c r="H126" s="361">
        <v>34.74</v>
      </c>
      <c r="I126" s="361">
        <v>35.47</v>
      </c>
      <c r="J126" s="361">
        <v>35.75</v>
      </c>
      <c r="K126" s="361">
        <v>35.92</v>
      </c>
      <c r="L126" s="361">
        <v>36.64</v>
      </c>
      <c r="M126" s="361">
        <v>35.5</v>
      </c>
      <c r="N126" s="361">
        <v>40.450000000000003</v>
      </c>
      <c r="O126" s="361">
        <v>40.76</v>
      </c>
      <c r="P126" s="361">
        <v>41.25</v>
      </c>
      <c r="Q126" s="361">
        <v>39.590000000000003</v>
      </c>
      <c r="R126" s="361">
        <v>39.28</v>
      </c>
      <c r="S126" s="361">
        <v>40.26</v>
      </c>
      <c r="T126" s="361">
        <v>40.119999999999997</v>
      </c>
      <c r="U126" s="361">
        <v>40.43</v>
      </c>
      <c r="V126" s="372">
        <v>40.71</v>
      </c>
      <c r="W126" s="361">
        <v>39.33</v>
      </c>
      <c r="X126" s="361">
        <v>38.770000000000003</v>
      </c>
      <c r="Y126" s="361">
        <v>39.01</v>
      </c>
      <c r="Z126" s="361">
        <v>38.799999999999997</v>
      </c>
      <c r="AA126" s="372"/>
      <c r="AB126" s="361">
        <v>39.450000000000003</v>
      </c>
      <c r="AC126" s="372"/>
      <c r="AD126" s="372"/>
      <c r="AE126" s="361">
        <v>39.200000000000003</v>
      </c>
      <c r="AF126" s="361">
        <v>39.630000000000003</v>
      </c>
      <c r="AG126" s="361">
        <v>40.200000000000003</v>
      </c>
      <c r="AH126" s="372"/>
      <c r="AI126" s="361">
        <v>39.299999999999997</v>
      </c>
      <c r="AJ126" s="361">
        <v>38.840000000000003</v>
      </c>
      <c r="AK126" s="378">
        <v>38.6</v>
      </c>
      <c r="AL126" s="374">
        <v>39.31</v>
      </c>
      <c r="AM126" s="379">
        <v>39.33</v>
      </c>
      <c r="AN126" s="379">
        <v>36.85</v>
      </c>
      <c r="AO126" s="379">
        <v>37.33</v>
      </c>
      <c r="AP126" s="379">
        <v>33.14</v>
      </c>
      <c r="AQ126" s="379">
        <v>31.12</v>
      </c>
      <c r="AR126" s="379">
        <v>30.46</v>
      </c>
      <c r="AS126" s="379">
        <v>29.26</v>
      </c>
      <c r="AT126" s="244">
        <v>26.63</v>
      </c>
      <c r="AU126" s="380"/>
      <c r="AW126" s="373">
        <f t="shared" si="490"/>
        <v>31.425623999999999</v>
      </c>
      <c r="AX126" s="361" t="s">
        <v>43</v>
      </c>
      <c r="AY126" s="373">
        <f t="shared" si="491"/>
        <v>30.179544</v>
      </c>
      <c r="AZ126" s="373">
        <f t="shared" si="491"/>
        <v>30.039359999999999</v>
      </c>
      <c r="BA126" s="373">
        <f t="shared" si="491"/>
        <v>29.696688000000002</v>
      </c>
      <c r="BB126" s="373">
        <f t="shared" si="491"/>
        <v>30.787008</v>
      </c>
      <c r="BC126" s="373">
        <f t="shared" si="491"/>
        <v>31.166024</v>
      </c>
      <c r="BD126" s="373">
        <f t="shared" si="491"/>
        <v>31.311399999999999</v>
      </c>
      <c r="BE126" s="373">
        <f t="shared" si="491"/>
        <v>31.399664000000001</v>
      </c>
      <c r="BF126" s="373">
        <f t="shared" si="491"/>
        <v>31.773488</v>
      </c>
      <c r="BG126" s="373">
        <f t="shared" si="491"/>
        <v>31.1816</v>
      </c>
      <c r="BH126" s="373">
        <f t="shared" si="491"/>
        <v>33.751640000000002</v>
      </c>
      <c r="BI126" s="373">
        <f t="shared" si="491"/>
        <v>33.912592000000004</v>
      </c>
      <c r="BJ126" s="373">
        <f t="shared" si="491"/>
        <v>34.167000000000002</v>
      </c>
      <c r="BK126" s="373">
        <f t="shared" si="491"/>
        <v>33.305127999999996</v>
      </c>
      <c r="BL126" s="373">
        <f t="shared" si="491"/>
        <v>33.144176000000002</v>
      </c>
      <c r="BM126" s="373">
        <f t="shared" si="491"/>
        <v>33.652991999999998</v>
      </c>
      <c r="BN126" s="373">
        <f t="shared" si="491"/>
        <v>33.580303999999998</v>
      </c>
      <c r="BO126" s="373">
        <f t="shared" si="492"/>
        <v>33.741256</v>
      </c>
      <c r="BP126" s="373">
        <f t="shared" si="492"/>
        <v>33.886631999999999</v>
      </c>
      <c r="BQ126" s="373">
        <f t="shared" si="492"/>
        <v>33.170135999999999</v>
      </c>
      <c r="BR126" s="373">
        <f t="shared" si="492"/>
        <v>32.879384000000002</v>
      </c>
      <c r="BS126" s="373">
        <f t="shared" si="492"/>
        <v>33.003991999999997</v>
      </c>
      <c r="BT126" s="373">
        <f t="shared" si="492"/>
        <v>32.894959999999998</v>
      </c>
      <c r="BU126" s="373"/>
      <c r="BV126" s="373">
        <f t="shared" si="493"/>
        <v>33.232439999999997</v>
      </c>
      <c r="BW126" s="373"/>
      <c r="BX126" s="373"/>
      <c r="BY126" s="373">
        <f t="shared" si="494"/>
        <v>32.432320000000004</v>
      </c>
      <c r="BZ126" s="373">
        <f t="shared" si="494"/>
        <v>32.648223000000002</v>
      </c>
      <c r="CA126" s="373">
        <f t="shared" si="494"/>
        <v>32.934420000000003</v>
      </c>
      <c r="CB126" s="373"/>
      <c r="CC126" s="373">
        <f t="shared" si="495"/>
        <v>32.482529999999997</v>
      </c>
      <c r="CD126" s="373">
        <f t="shared" si="495"/>
        <v>32.251564000000002</v>
      </c>
      <c r="CE126" s="373">
        <f t="shared" si="495"/>
        <v>32.131060000000005</v>
      </c>
      <c r="CF126" s="373">
        <f t="shared" si="495"/>
        <v>32.487550999999996</v>
      </c>
      <c r="CG126" s="373">
        <f t="shared" si="495"/>
        <v>32.497592999999995</v>
      </c>
      <c r="CH126" s="373">
        <f t="shared" si="495"/>
        <v>31.252385</v>
      </c>
      <c r="CI126" s="373">
        <f t="shared" si="495"/>
        <v>31.493392999999998</v>
      </c>
      <c r="CJ126" s="373">
        <f t="shared" si="495"/>
        <v>29.389593999999999</v>
      </c>
      <c r="CK126" s="373">
        <f t="shared" si="495"/>
        <v>28.375351999999999</v>
      </c>
      <c r="CL126" s="373">
        <f t="shared" si="495"/>
        <v>28.043965999999998</v>
      </c>
      <c r="CM126" s="373">
        <f t="shared" si="495"/>
        <v>27.441445999999999</v>
      </c>
      <c r="CN126" s="373">
        <f t="shared" si="495"/>
        <v>26.120922999999998</v>
      </c>
      <c r="CO126" s="373"/>
      <c r="CP126" s="373">
        <v>33.193463304526908</v>
      </c>
      <c r="CQ126" s="373">
        <f t="shared" si="497"/>
        <v>26.554770643621527</v>
      </c>
      <c r="CR126" s="373">
        <f t="shared" si="498"/>
        <v>1.1791252283898379</v>
      </c>
      <c r="CS126" s="373"/>
      <c r="CT126" s="373"/>
      <c r="CU126" s="373"/>
      <c r="CV126" s="373">
        <f t="shared" si="499"/>
        <v>0.90920142086782874</v>
      </c>
      <c r="CW126" s="373">
        <f t="shared" si="500"/>
        <v>0.904978179722007</v>
      </c>
      <c r="CX126" s="373">
        <f t="shared" si="501"/>
        <v>0.89465470136555414</v>
      </c>
      <c r="CY126" s="373">
        <f t="shared" si="502"/>
        <v>0.92750213249972269</v>
      </c>
      <c r="CZ126" s="373">
        <f t="shared" si="503"/>
        <v>0.93892052522731462</v>
      </c>
      <c r="DA126" s="373">
        <f t="shared" si="504"/>
        <v>0.94330018271187044</v>
      </c>
      <c r="DB126" s="373">
        <f t="shared" si="505"/>
        <v>0.94595926047035084</v>
      </c>
      <c r="DC126" s="373">
        <f t="shared" si="506"/>
        <v>0.95722123685920857</v>
      </c>
      <c r="DD126" s="382">
        <f t="shared" si="507"/>
        <v>0.939389774243517</v>
      </c>
      <c r="DE126" s="373">
        <f t="shared" si="508"/>
        <v>1.0168158619169145</v>
      </c>
      <c r="DF126" s="373">
        <f t="shared" si="509"/>
        <v>1.0216647684176727</v>
      </c>
      <c r="DG126" s="373">
        <f t="shared" si="510"/>
        <v>1.0293291690156454</v>
      </c>
      <c r="DH126" s="373">
        <f t="shared" si="511"/>
        <v>1.0033640567857787</v>
      </c>
      <c r="DI126" s="373">
        <f t="shared" si="512"/>
        <v>0.99851515028502058</v>
      </c>
      <c r="DJ126" s="373">
        <f t="shared" si="513"/>
        <v>1.0138439514809658</v>
      </c>
      <c r="DK126" s="373">
        <f t="shared" si="514"/>
        <v>1.0116541227386879</v>
      </c>
      <c r="DL126" s="373">
        <f t="shared" si="515"/>
        <v>1.0165030292394461</v>
      </c>
      <c r="DM126" s="373">
        <f t="shared" si="516"/>
        <v>1.020882686724002</v>
      </c>
      <c r="DN126" s="373">
        <f t="shared" si="517"/>
        <v>0.99929723197869125</v>
      </c>
      <c r="DO126" s="373">
        <f t="shared" si="518"/>
        <v>0.9905379170095796</v>
      </c>
      <c r="DP126" s="373">
        <f t="shared" si="519"/>
        <v>0.99429190913919874</v>
      </c>
      <c r="DQ126" s="373">
        <f t="shared" si="520"/>
        <v>0.99100716602578187</v>
      </c>
      <c r="DR126" s="373"/>
      <c r="DS126" s="373">
        <f t="shared" si="521"/>
        <v>1.0011742280435008</v>
      </c>
      <c r="DT126" s="373"/>
      <c r="DU126" s="373"/>
      <c r="DV126" s="373">
        <f t="shared" si="522"/>
        <v>0.97706948209820876</v>
      </c>
      <c r="DW126" s="373">
        <f t="shared" si="523"/>
        <v>0.98357386514553469</v>
      </c>
      <c r="DX126" s="373">
        <f t="shared" si="524"/>
        <v>0.99219595430129226</v>
      </c>
      <c r="DY126" s="373"/>
      <c r="DZ126" s="373">
        <f t="shared" si="525"/>
        <v>0.97858212931851696</v>
      </c>
      <c r="EA126" s="373">
        <f t="shared" si="526"/>
        <v>0.97162395210509866</v>
      </c>
      <c r="EB126" s="373">
        <f t="shared" si="527"/>
        <v>0.96799359877635871</v>
      </c>
      <c r="EC126" s="373">
        <f t="shared" si="528"/>
        <v>0.97873339404054771</v>
      </c>
      <c r="ED126" s="373">
        <f t="shared" si="529"/>
        <v>0.97903592348460933</v>
      </c>
      <c r="EE126" s="373">
        <f t="shared" si="530"/>
        <v>0.94152227242096231</v>
      </c>
      <c r="EF126" s="373">
        <f t="shared" si="531"/>
        <v>0.94878297907844233</v>
      </c>
      <c r="EG126" s="373">
        <f t="shared" si="532"/>
        <v>0.88540306054752238</v>
      </c>
      <c r="EH126" s="373">
        <f t="shared" si="533"/>
        <v>0.85484758669729355</v>
      </c>
      <c r="EI126" s="373">
        <f t="shared" si="534"/>
        <v>0.84486411504325842</v>
      </c>
      <c r="EJ126" s="373">
        <f t="shared" si="535"/>
        <v>0.82671234839955821</v>
      </c>
      <c r="EK126" s="373">
        <f t="shared" si="536"/>
        <v>0.78692972650544846</v>
      </c>
      <c r="EM126" s="361">
        <v>36.85</v>
      </c>
      <c r="EN126" s="361">
        <v>37.33</v>
      </c>
      <c r="EO126" s="361">
        <v>33.14</v>
      </c>
      <c r="EP126" s="361">
        <v>31.12</v>
      </c>
      <c r="EQ126" s="361">
        <v>30.46</v>
      </c>
      <c r="ER126" s="361">
        <v>29.26</v>
      </c>
      <c r="ES126" s="244">
        <v>26.63</v>
      </c>
      <c r="EW126" s="375">
        <f t="shared" si="542"/>
        <v>-2.1339119999999987</v>
      </c>
      <c r="EX126" s="375">
        <f t="shared" si="543"/>
        <v>0.37901600000000002</v>
      </c>
      <c r="EY126" s="244">
        <f t="shared" si="543"/>
        <v>0</v>
      </c>
      <c r="EZ126" s="375">
        <f t="shared" si="543"/>
        <v>0.21806400000000181</v>
      </c>
      <c r="FA126" s="375">
        <f t="shared" si="543"/>
        <v>0</v>
      </c>
      <c r="FB126" s="375">
        <f t="shared" si="543"/>
        <v>-5.1920000000009736E-3</v>
      </c>
      <c r="FC126" s="375">
        <f t="shared" si="539"/>
        <v>-0.68534400000000062</v>
      </c>
      <c r="FD126" s="375">
        <f t="shared" si="539"/>
        <v>0.92936799999999664</v>
      </c>
      <c r="FE126" s="375">
        <f t="shared" si="539"/>
        <v>0.46728000000000236</v>
      </c>
      <c r="FF126" s="375">
        <f t="shared" si="539"/>
        <v>1.1889679999999991</v>
      </c>
      <c r="FG126" s="375">
        <f t="shared" si="539"/>
        <v>-0.84629599999999883</v>
      </c>
      <c r="FH126" s="375">
        <f t="shared" si="539"/>
        <v>-0.55035200000000017</v>
      </c>
      <c r="FI126" s="375">
        <f t="shared" si="539"/>
        <v>0.71130400000000193</v>
      </c>
      <c r="FJ126" s="375">
        <f t="shared" si="539"/>
        <v>-0.10903200000000268</v>
      </c>
      <c r="FK126" s="375">
        <f t="shared" si="539"/>
        <v>0.12979999999999947</v>
      </c>
      <c r="FL126" s="375">
        <f t="shared" si="539"/>
        <v>1.4381840000000032</v>
      </c>
      <c r="FM126" s="375">
        <f t="shared" si="539"/>
        <v>2.4506239999999977</v>
      </c>
      <c r="FN126" s="375">
        <f t="shared" si="539"/>
        <v>-0.89302399999999693</v>
      </c>
      <c r="FO126" s="375">
        <f t="shared" si="539"/>
        <v>-0.7943760000000033</v>
      </c>
      <c r="FP126" s="375">
        <f t="shared" si="539"/>
        <v>2.0768000000000342E-2</v>
      </c>
      <c r="FQ126" s="375">
        <f t="shared" si="539"/>
        <v>0.15576000000000079</v>
      </c>
      <c r="FR126" s="375">
        <f t="shared" si="539"/>
        <v>-0.16614400000000273</v>
      </c>
      <c r="FS126" s="375">
        <f t="shared" si="540"/>
        <v>-30.298959999999997</v>
      </c>
      <c r="FT126" s="375">
        <f t="shared" si="540"/>
        <v>29.520159999999997</v>
      </c>
      <c r="FU126" s="375">
        <f t="shared" si="540"/>
        <v>-29.520159999999997</v>
      </c>
      <c r="FV126" s="375">
        <f t="shared" si="540"/>
        <v>0</v>
      </c>
      <c r="FW126" s="375">
        <f t="shared" si="540"/>
        <v>29.228922000000001</v>
      </c>
      <c r="FX126" s="375">
        <f t="shared" si="540"/>
        <v>3.0125999999999209E-2</v>
      </c>
      <c r="FY126" s="375">
        <f t="shared" si="540"/>
        <v>-0.20084000000000302</v>
      </c>
      <c r="FZ126" s="375">
        <f t="shared" si="540"/>
        <v>-29.058207999999997</v>
      </c>
      <c r="GA126" s="375">
        <f t="shared" si="540"/>
        <v>28.561129000000001</v>
      </c>
      <c r="GB126" s="375">
        <f t="shared" si="540"/>
        <v>-0.17573500000000308</v>
      </c>
      <c r="GC126" s="375">
        <f t="shared" si="540"/>
        <v>-0.73306600000000088</v>
      </c>
      <c r="GD126" s="375">
        <f t="shared" si="540"/>
        <v>1.5063000000004934E-2</v>
      </c>
      <c r="GE126" s="375">
        <f t="shared" si="540"/>
        <v>-0.31130200000000485</v>
      </c>
      <c r="GF126" s="375">
        <f t="shared" si="540"/>
        <v>-0.78829700000000003</v>
      </c>
      <c r="GG126" s="375">
        <f t="shared" si="540"/>
        <v>-0.41172199999999748</v>
      </c>
      <c r="GH126" s="375">
        <f t="shared" si="540"/>
        <v>-1.1297250000000005</v>
      </c>
      <c r="GI126" s="375">
        <f t="shared" si="541"/>
        <v>-0.47197399999999945</v>
      </c>
      <c r="GJ126" s="375">
        <f t="shared" si="541"/>
        <v>-0.83850699999999989</v>
      </c>
      <c r="GK126" s="375">
        <f t="shared" si="541"/>
        <v>-0.47699499999999873</v>
      </c>
      <c r="GL126" s="375">
        <f t="shared" si="541"/>
        <v>0.10544099999999901</v>
      </c>
    </row>
    <row r="127" spans="1:194">
      <c r="C127" s="361">
        <f>C126</f>
        <v>35.97</v>
      </c>
      <c r="D127" s="361" t="s">
        <v>44</v>
      </c>
      <c r="E127" s="361">
        <v>34.6</v>
      </c>
      <c r="F127" s="361">
        <v>35.950000000000003</v>
      </c>
      <c r="G127" s="361">
        <v>35.56</v>
      </c>
      <c r="H127" s="361">
        <v>36.29</v>
      </c>
      <c r="I127" s="361">
        <v>36.700000000000003</v>
      </c>
      <c r="J127" s="361">
        <v>36.46</v>
      </c>
      <c r="K127" s="361">
        <v>36.380000000000003</v>
      </c>
      <c r="L127" s="361">
        <v>36.369999999999997</v>
      </c>
      <c r="M127" s="361">
        <v>36.799999999999997</v>
      </c>
      <c r="N127" s="361">
        <v>38.22</v>
      </c>
      <c r="O127" s="361">
        <v>39.43</v>
      </c>
      <c r="P127" s="361">
        <v>40.659999999999997</v>
      </c>
      <c r="Q127" s="361">
        <v>39.44</v>
      </c>
      <c r="R127" s="361">
        <v>38.96</v>
      </c>
      <c r="S127" s="361">
        <v>39.770000000000003</v>
      </c>
      <c r="T127" s="361">
        <v>39.31</v>
      </c>
      <c r="U127" s="361">
        <v>39.369999999999997</v>
      </c>
      <c r="V127" s="372">
        <v>39.57</v>
      </c>
      <c r="W127" s="361">
        <v>38.53</v>
      </c>
      <c r="X127" s="361">
        <v>38.159999999999997</v>
      </c>
      <c r="Y127" s="361">
        <v>37.83</v>
      </c>
      <c r="Z127" s="361">
        <v>38.69</v>
      </c>
      <c r="AA127" s="372"/>
      <c r="AB127" s="361">
        <v>38.340000000000003</v>
      </c>
      <c r="AC127" s="372"/>
      <c r="AD127" s="372"/>
      <c r="AE127" s="361">
        <v>39.78</v>
      </c>
      <c r="AF127" s="361">
        <v>40.549999999999997</v>
      </c>
      <c r="AG127" s="361">
        <v>40.97</v>
      </c>
      <c r="AH127" s="372"/>
      <c r="AI127" s="361">
        <v>39</v>
      </c>
      <c r="AJ127" s="361">
        <v>39.380000000000003</v>
      </c>
      <c r="AK127" s="378">
        <v>39.08</v>
      </c>
      <c r="AL127" s="374">
        <v>40.299999999999997</v>
      </c>
      <c r="AM127" s="379">
        <v>40.07</v>
      </c>
      <c r="AN127" s="379">
        <v>39.5</v>
      </c>
      <c r="AO127" s="379">
        <v>39.5</v>
      </c>
      <c r="AP127" s="379">
        <v>38.020000000000003</v>
      </c>
      <c r="AQ127" s="379">
        <v>34.93</v>
      </c>
      <c r="AR127" s="379">
        <v>35.32</v>
      </c>
      <c r="AS127" s="379">
        <v>33.82</v>
      </c>
      <c r="AT127" s="244">
        <v>32.93</v>
      </c>
      <c r="AU127" s="380"/>
      <c r="AW127" s="373">
        <f t="shared" si="490"/>
        <v>31.425623999999999</v>
      </c>
      <c r="AX127" s="361" t="s">
        <v>44</v>
      </c>
      <c r="AY127" s="373">
        <f t="shared" si="491"/>
        <v>30.714320000000001</v>
      </c>
      <c r="AZ127" s="373">
        <f t="shared" si="491"/>
        <v>31.415240000000001</v>
      </c>
      <c r="BA127" s="373">
        <f t="shared" si="491"/>
        <v>31.212752000000002</v>
      </c>
      <c r="BB127" s="373">
        <f t="shared" si="491"/>
        <v>31.591767999999998</v>
      </c>
      <c r="BC127" s="373">
        <f t="shared" si="491"/>
        <v>31.804640000000003</v>
      </c>
      <c r="BD127" s="373">
        <f t="shared" si="491"/>
        <v>31.680032000000001</v>
      </c>
      <c r="BE127" s="373">
        <f t="shared" si="491"/>
        <v>31.638496</v>
      </c>
      <c r="BF127" s="373">
        <f t="shared" si="491"/>
        <v>31.633303999999999</v>
      </c>
      <c r="BG127" s="373">
        <f t="shared" si="491"/>
        <v>31.856559999999998</v>
      </c>
      <c r="BH127" s="373">
        <f t="shared" si="491"/>
        <v>32.593823999999998</v>
      </c>
      <c r="BI127" s="373">
        <f t="shared" si="491"/>
        <v>33.222055999999995</v>
      </c>
      <c r="BJ127" s="373">
        <f t="shared" si="491"/>
        <v>33.860671999999994</v>
      </c>
      <c r="BK127" s="373">
        <f t="shared" si="491"/>
        <v>33.227248000000003</v>
      </c>
      <c r="BL127" s="373">
        <f t="shared" si="491"/>
        <v>32.978031999999999</v>
      </c>
      <c r="BM127" s="373">
        <f t="shared" si="491"/>
        <v>33.398584</v>
      </c>
      <c r="BN127" s="373">
        <f t="shared" si="491"/>
        <v>33.159751999999997</v>
      </c>
      <c r="BO127" s="373">
        <f t="shared" si="492"/>
        <v>33.190904000000003</v>
      </c>
      <c r="BP127" s="373">
        <f t="shared" si="492"/>
        <v>33.294744000000001</v>
      </c>
      <c r="BQ127" s="373">
        <f t="shared" si="492"/>
        <v>32.754776</v>
      </c>
      <c r="BR127" s="373">
        <f t="shared" si="492"/>
        <v>32.562671999999999</v>
      </c>
      <c r="BS127" s="373">
        <f t="shared" si="492"/>
        <v>32.391335999999995</v>
      </c>
      <c r="BT127" s="373">
        <f t="shared" si="492"/>
        <v>32.837847999999994</v>
      </c>
      <c r="BU127" s="373"/>
      <c r="BV127" s="373">
        <f t="shared" si="493"/>
        <v>32.656128000000002</v>
      </c>
      <c r="BW127" s="373"/>
      <c r="BX127" s="373"/>
      <c r="BY127" s="373">
        <f t="shared" si="494"/>
        <v>32.723538000000005</v>
      </c>
      <c r="BZ127" s="373">
        <f t="shared" si="494"/>
        <v>33.110154999999999</v>
      </c>
      <c r="CA127" s="373">
        <f t="shared" si="494"/>
        <v>33.321037000000004</v>
      </c>
      <c r="CB127" s="373"/>
      <c r="CC127" s="373">
        <f t="shared" si="495"/>
        <v>32.331900000000005</v>
      </c>
      <c r="CD127" s="373">
        <f t="shared" si="495"/>
        <v>32.522698000000005</v>
      </c>
      <c r="CE127" s="373">
        <f t="shared" si="495"/>
        <v>32.372067999999999</v>
      </c>
      <c r="CF127" s="373">
        <f t="shared" si="495"/>
        <v>32.984629999999996</v>
      </c>
      <c r="CG127" s="373">
        <f t="shared" si="495"/>
        <v>32.869146999999998</v>
      </c>
      <c r="CH127" s="373">
        <f t="shared" si="495"/>
        <v>32.582949999999997</v>
      </c>
      <c r="CI127" s="373">
        <f t="shared" si="495"/>
        <v>32.582949999999997</v>
      </c>
      <c r="CJ127" s="373">
        <f t="shared" si="495"/>
        <v>31.839842000000001</v>
      </c>
      <c r="CK127" s="373">
        <f t="shared" si="495"/>
        <v>30.288353000000001</v>
      </c>
      <c r="CL127" s="373">
        <f t="shared" si="495"/>
        <v>30.484172000000001</v>
      </c>
      <c r="CM127" s="373">
        <f t="shared" si="495"/>
        <v>29.731021999999999</v>
      </c>
      <c r="CN127" s="373">
        <f t="shared" si="495"/>
        <v>29.284153</v>
      </c>
      <c r="CO127" s="373"/>
      <c r="CP127" s="373">
        <v>32.791150945302306</v>
      </c>
      <c r="CQ127" s="373">
        <f t="shared" si="497"/>
        <v>26.232920756241846</v>
      </c>
      <c r="CR127" s="373">
        <f t="shared" si="498"/>
        <v>1.2076441008751218</v>
      </c>
      <c r="CS127" s="373"/>
      <c r="CT127" s="373"/>
      <c r="CU127" s="373"/>
      <c r="CV127" s="373">
        <f t="shared" si="499"/>
        <v>0.93666489630795247</v>
      </c>
      <c r="CW127" s="373">
        <f t="shared" si="500"/>
        <v>0.95804017530225116</v>
      </c>
      <c r="CX127" s="373">
        <f t="shared" si="501"/>
        <v>0.95186509470389824</v>
      </c>
      <c r="CY127" s="373">
        <f t="shared" si="502"/>
        <v>0.9634235789008152</v>
      </c>
      <c r="CZ127" s="373">
        <f t="shared" si="503"/>
        <v>0.96991533029908383</v>
      </c>
      <c r="DA127" s="373">
        <f t="shared" si="504"/>
        <v>0.96611528070009733</v>
      </c>
      <c r="DB127" s="373">
        <f t="shared" si="505"/>
        <v>0.96484859750043517</v>
      </c>
      <c r="DC127" s="373">
        <f t="shared" si="506"/>
        <v>0.96469026210047737</v>
      </c>
      <c r="DD127" s="382">
        <f t="shared" si="507"/>
        <v>0.97149868429866149</v>
      </c>
      <c r="DE127" s="373">
        <f t="shared" si="508"/>
        <v>0.99398231109266455</v>
      </c>
      <c r="DF127" s="373">
        <f t="shared" si="509"/>
        <v>1.0131408944875544</v>
      </c>
      <c r="DG127" s="373">
        <f t="shared" si="510"/>
        <v>1.03261614868236</v>
      </c>
      <c r="DH127" s="373">
        <f t="shared" si="511"/>
        <v>1.0132992298875125</v>
      </c>
      <c r="DI127" s="373">
        <f t="shared" si="512"/>
        <v>1.0056991306895395</v>
      </c>
      <c r="DJ127" s="373">
        <f t="shared" si="513"/>
        <v>1.0185242980861187</v>
      </c>
      <c r="DK127" s="373">
        <f t="shared" si="514"/>
        <v>1.0112408696880613</v>
      </c>
      <c r="DL127" s="373">
        <f t="shared" si="515"/>
        <v>1.0121908820878081</v>
      </c>
      <c r="DM127" s="373">
        <f>BP127/CP127</f>
        <v>1.0153575900869634</v>
      </c>
      <c r="DN127" s="373">
        <f t="shared" si="517"/>
        <v>0.99889070849135542</v>
      </c>
      <c r="DO127" s="373">
        <f t="shared" si="518"/>
        <v>0.99303229869291798</v>
      </c>
      <c r="DP127" s="373">
        <f t="shared" si="519"/>
        <v>0.98780723049431152</v>
      </c>
      <c r="DQ127" s="373">
        <f t="shared" si="520"/>
        <v>1.0014240748906795</v>
      </c>
      <c r="DR127" s="373"/>
      <c r="DS127" s="373">
        <f t="shared" si="521"/>
        <v>0.99588233589215791</v>
      </c>
      <c r="DT127" s="373"/>
      <c r="DU127" s="373"/>
      <c r="DV127" s="373">
        <f t="shared" si="522"/>
        <v>0.99793807343282692</v>
      </c>
      <c r="DW127" s="373">
        <f t="shared" si="523"/>
        <v>1.0097283579716312</v>
      </c>
      <c r="DX127" s="373">
        <f t="shared" si="524"/>
        <v>1.0161594222655246</v>
      </c>
      <c r="DY127" s="373"/>
      <c r="DZ127" s="373">
        <f t="shared" si="525"/>
        <v>0.98599466831559646</v>
      </c>
      <c r="EA127" s="373">
        <f t="shared" si="526"/>
        <v>0.99181325029578571</v>
      </c>
      <c r="EB127" s="373">
        <f t="shared" si="527"/>
        <v>0.98721963294300452</v>
      </c>
      <c r="EC127" s="373">
        <f t="shared" si="528"/>
        <v>1.0059003435109803</v>
      </c>
      <c r="ED127" s="373">
        <f t="shared" si="529"/>
        <v>1.0023785702071817</v>
      </c>
      <c r="EE127" s="373">
        <f t="shared" si="530"/>
        <v>0.99365069723689781</v>
      </c>
      <c r="EF127" s="373">
        <f t="shared" si="531"/>
        <v>0.99365069723689781</v>
      </c>
      <c r="EG127" s="373">
        <f t="shared" si="532"/>
        <v>0.97098885162984527</v>
      </c>
      <c r="EH127" s="373">
        <f t="shared" si="533"/>
        <v>0.92367459289620146</v>
      </c>
      <c r="EI127" s="373">
        <f t="shared" si="534"/>
        <v>0.9296462954548167</v>
      </c>
      <c r="EJ127" s="373">
        <f t="shared" si="535"/>
        <v>0.90667820869091198</v>
      </c>
      <c r="EK127" s="373">
        <f t="shared" si="536"/>
        <v>0.89305047721099517</v>
      </c>
      <c r="EM127" s="361">
        <v>39.5</v>
      </c>
      <c r="EN127" s="361">
        <v>39.5</v>
      </c>
      <c r="EO127" s="361">
        <v>38.020000000000003</v>
      </c>
      <c r="EP127" s="361">
        <v>34.93</v>
      </c>
      <c r="EQ127" s="361">
        <v>35.32</v>
      </c>
      <c r="ER127" s="361">
        <v>33.82</v>
      </c>
      <c r="ES127" s="244">
        <v>32.93</v>
      </c>
      <c r="EW127" s="375">
        <f t="shared" si="542"/>
        <v>-3.3228800000000014</v>
      </c>
      <c r="EX127" s="375">
        <f t="shared" si="543"/>
        <v>0.22844800000000021</v>
      </c>
      <c r="EY127" s="244">
        <f t="shared" si="543"/>
        <v>9.8648000000000735E-2</v>
      </c>
      <c r="EZ127" s="375">
        <f t="shared" si="543"/>
        <v>0.37382399999999905</v>
      </c>
      <c r="FA127" s="375">
        <f t="shared" si="543"/>
        <v>-0.18171999999999855</v>
      </c>
      <c r="FB127" s="375">
        <f t="shared" si="543"/>
        <v>0.52439199999999886</v>
      </c>
      <c r="FC127" s="375">
        <f t="shared" si="539"/>
        <v>-0.87225600000000014</v>
      </c>
      <c r="FD127" s="375">
        <f t="shared" si="539"/>
        <v>1.1422399999999975</v>
      </c>
      <c r="FE127" s="375">
        <f t="shared" si="539"/>
        <v>-0.10903199999999913</v>
      </c>
      <c r="FF127" s="375">
        <f t="shared" si="539"/>
        <v>2.6011920000000046</v>
      </c>
      <c r="FG127" s="375">
        <f t="shared" si="539"/>
        <v>-1.7289360000000009</v>
      </c>
      <c r="FH127" s="375">
        <f t="shared" si="539"/>
        <v>-1.1630080000000014</v>
      </c>
      <c r="FI127" s="375">
        <f t="shared" si="539"/>
        <v>0.87225600000000014</v>
      </c>
      <c r="FJ127" s="375">
        <f t="shared" si="539"/>
        <v>0.16614399999999918</v>
      </c>
      <c r="FK127" s="375">
        <f t="shared" si="539"/>
        <v>1.6043279999999989</v>
      </c>
      <c r="FL127" s="375">
        <f t="shared" si="539"/>
        <v>1.780856</v>
      </c>
      <c r="FM127" s="375">
        <f t="shared" si="539"/>
        <v>0.50362400000000207</v>
      </c>
      <c r="FN127" s="375">
        <f t="shared" si="539"/>
        <v>-0.1142240000000001</v>
      </c>
      <c r="FO127" s="375">
        <f t="shared" si="539"/>
        <v>-0.54516000000000275</v>
      </c>
      <c r="FP127" s="375">
        <f t="shared" si="539"/>
        <v>-0.21287200000000439</v>
      </c>
      <c r="FQ127" s="375">
        <f t="shared" si="539"/>
        <v>0.15056800000000692</v>
      </c>
      <c r="FR127" s="375">
        <f t="shared" si="539"/>
        <v>-0.32190399999999997</v>
      </c>
      <c r="FS127" s="375">
        <f t="shared" si="540"/>
        <v>-31.981168</v>
      </c>
      <c r="FT127" s="375">
        <f t="shared" si="540"/>
        <v>32.194040000000001</v>
      </c>
      <c r="FU127" s="375">
        <f t="shared" si="540"/>
        <v>-32.194040000000001</v>
      </c>
      <c r="FV127" s="375">
        <f t="shared" si="540"/>
        <v>0</v>
      </c>
      <c r="FW127" s="375">
        <f t="shared" si="540"/>
        <v>31.267448000000002</v>
      </c>
      <c r="FX127" s="375">
        <f t="shared" si="540"/>
        <v>-0.12050400000000039</v>
      </c>
      <c r="FY127" s="375">
        <f t="shared" si="540"/>
        <v>0.40167999999999893</v>
      </c>
      <c r="FZ127" s="375">
        <f t="shared" si="540"/>
        <v>-31.548624</v>
      </c>
      <c r="GA127" s="375">
        <f t="shared" si="540"/>
        <v>30.594633999999999</v>
      </c>
      <c r="GB127" s="375">
        <f t="shared" si="540"/>
        <v>-0.27615499999999926</v>
      </c>
      <c r="GC127" s="375">
        <f t="shared" si="540"/>
        <v>-0.86361199999999982</v>
      </c>
      <c r="GD127" s="375">
        <f t="shared" si="540"/>
        <v>-0.18577700000000164</v>
      </c>
      <c r="GE127" s="375">
        <f t="shared" si="540"/>
        <v>-0.61256199999999694</v>
      </c>
      <c r="GF127" s="375">
        <f t="shared" si="540"/>
        <v>-1.2452080000000016</v>
      </c>
      <c r="GG127" s="375">
        <f t="shared" si="540"/>
        <v>-1.5816149999999993</v>
      </c>
      <c r="GH127" s="375">
        <f t="shared" si="540"/>
        <v>-1.5012790000000003</v>
      </c>
      <c r="GI127" s="375">
        <f t="shared" si="541"/>
        <v>-0.953990000000001</v>
      </c>
      <c r="GJ127" s="375">
        <f t="shared" si="541"/>
        <v>-0.85859100000000055</v>
      </c>
      <c r="GK127" s="375">
        <f t="shared" si="541"/>
        <v>-0.65272999999999826</v>
      </c>
      <c r="GL127" s="375">
        <f t="shared" si="541"/>
        <v>-0.24100800000000078</v>
      </c>
    </row>
    <row r="128" spans="1:194">
      <c r="D128" s="361" t="s">
        <v>121</v>
      </c>
      <c r="E128" s="361">
        <v>34.36</v>
      </c>
      <c r="F128" s="361">
        <v>35.229999999999997</v>
      </c>
      <c r="G128" s="361">
        <v>35.700000000000003</v>
      </c>
      <c r="H128" s="361">
        <v>36.68</v>
      </c>
      <c r="I128" s="361">
        <v>35.909999999999997</v>
      </c>
      <c r="AW128" s="373">
        <f t="shared" si="490"/>
        <v>12.75</v>
      </c>
      <c r="AX128" s="361" t="s">
        <v>121</v>
      </c>
      <c r="AY128" s="373">
        <f>0.5192*E128+12.75</f>
        <v>30.589711999999999</v>
      </c>
      <c r="AZ128" s="373">
        <f>0.5192*F128+12.75</f>
        <v>31.041415999999998</v>
      </c>
      <c r="BA128" s="373">
        <f>0.5192*G128+12.75</f>
        <v>31.285440000000001</v>
      </c>
      <c r="BB128" s="373">
        <f>0.5192*H128+12.75</f>
        <v>31.794256000000001</v>
      </c>
      <c r="BC128" s="373">
        <f>0.5192*I128+12.75</f>
        <v>31.394471999999997</v>
      </c>
      <c r="CP128" s="373"/>
      <c r="CQ128" s="373"/>
      <c r="CR128" s="373"/>
      <c r="CS128" s="373"/>
      <c r="CT128" s="373"/>
      <c r="CU128" s="373"/>
      <c r="CV128" s="373"/>
      <c r="CW128" s="373"/>
      <c r="CX128" s="373"/>
      <c r="CY128" s="373"/>
      <c r="CZ128" s="373"/>
      <c r="DA128" s="373"/>
      <c r="DB128" s="373"/>
      <c r="DC128" s="373"/>
      <c r="DD128" s="382"/>
      <c r="DE128" s="373"/>
      <c r="DF128" s="373"/>
      <c r="DG128" s="361"/>
      <c r="DH128" s="361"/>
      <c r="DI128" s="361"/>
      <c r="DJ128" s="361"/>
      <c r="DK128" s="361"/>
      <c r="DL128" s="361"/>
      <c r="EV128" s="244" t="s">
        <v>588</v>
      </c>
      <c r="EW128" s="375">
        <f t="shared" si="542"/>
        <v>-2.7413759999999989</v>
      </c>
      <c r="EX128" s="375">
        <f t="shared" si="543"/>
        <v>4.1535999999997131E-2</v>
      </c>
      <c r="EY128" s="244">
        <f t="shared" si="543"/>
        <v>-0.95013599999999698</v>
      </c>
      <c r="EZ128" s="375">
        <f t="shared" si="543"/>
        <v>1.651055999999997</v>
      </c>
      <c r="FA128" s="375">
        <f t="shared" si="543"/>
        <v>-0.28555999999999671</v>
      </c>
      <c r="FB128" s="375">
        <f t="shared" si="543"/>
        <v>0.60746400000000023</v>
      </c>
      <c r="FC128" s="375">
        <f t="shared" si="539"/>
        <v>-0.4984320000000011</v>
      </c>
      <c r="FD128" s="375">
        <f t="shared" si="539"/>
        <v>0.97090400000000088</v>
      </c>
      <c r="FE128" s="375">
        <f t="shared" si="539"/>
        <v>-0.71649599999999936</v>
      </c>
      <c r="FF128" s="375">
        <f t="shared" si="539"/>
        <v>4.3612800000000007</v>
      </c>
      <c r="FG128" s="375">
        <f t="shared" si="539"/>
        <v>-2.3052480000000024</v>
      </c>
      <c r="FH128" s="375">
        <f t="shared" si="539"/>
        <v>-0.39459199999999939</v>
      </c>
      <c r="FI128" s="375">
        <f t="shared" si="539"/>
        <v>0.15056799999999981</v>
      </c>
      <c r="FJ128" s="375">
        <f t="shared" si="539"/>
        <v>0.46208799999999783</v>
      </c>
      <c r="FK128" s="375">
        <f t="shared" si="539"/>
        <v>1.1837760000000053</v>
      </c>
      <c r="FL128" s="375">
        <f t="shared" si="539"/>
        <v>8.3072000000001367E-2</v>
      </c>
      <c r="FM128" s="375">
        <f t="shared" si="539"/>
        <v>0.28555999999999671</v>
      </c>
      <c r="FN128" s="375">
        <f t="shared" si="539"/>
        <v>-7.2688000000006525E-2</v>
      </c>
      <c r="FO128" s="375">
        <f t="shared" si="539"/>
        <v>-0.30632799999999349</v>
      </c>
      <c r="FP128" s="375">
        <f t="shared" si="539"/>
        <v>-0.13499199999999689</v>
      </c>
      <c r="FQ128" s="375">
        <f t="shared" si="539"/>
        <v>0.46208799999999428</v>
      </c>
      <c r="FR128" s="375">
        <f t="shared" si="539"/>
        <v>-0.47247199999999623</v>
      </c>
      <c r="FS128" s="375">
        <f t="shared" si="540"/>
        <v>-32.806696000000002</v>
      </c>
      <c r="FT128" s="375">
        <f t="shared" si="540"/>
        <v>33.222055999999995</v>
      </c>
      <c r="FU128" s="375">
        <f t="shared" si="540"/>
        <v>-33.222055999999995</v>
      </c>
      <c r="FV128" s="375">
        <f t="shared" si="540"/>
        <v>0</v>
      </c>
      <c r="FW128" s="375">
        <f t="shared" si="540"/>
        <v>31.593813000000001</v>
      </c>
      <c r="FX128" s="375">
        <f t="shared" si="540"/>
        <v>0.44686900000000307</v>
      </c>
      <c r="FY128" s="375">
        <f t="shared" si="540"/>
        <v>0.10041999999999973</v>
      </c>
      <c r="FZ128" s="375">
        <f t="shared" si="540"/>
        <v>-32.141102000000004</v>
      </c>
      <c r="GA128" s="375">
        <f t="shared" si="540"/>
        <v>31.372889000000001</v>
      </c>
      <c r="GB128" s="375">
        <f t="shared" si="540"/>
        <v>2.5104999999999933E-2</v>
      </c>
      <c r="GC128" s="375">
        <f t="shared" si="540"/>
        <v>-0.4619320000000009</v>
      </c>
      <c r="GD128" s="375">
        <f t="shared" si="540"/>
        <v>0.10544099999999901</v>
      </c>
      <c r="GE128" s="375">
        <f t="shared" si="540"/>
        <v>-0.35649099999999834</v>
      </c>
      <c r="GF128" s="375">
        <f t="shared" si="540"/>
        <v>-1.601699</v>
      </c>
      <c r="GG128" s="375">
        <f t="shared" si="540"/>
        <v>-0.85357000000000127</v>
      </c>
      <c r="GH128" s="375">
        <f t="shared" si="540"/>
        <v>-2.2042189999999984</v>
      </c>
      <c r="GI128" s="375">
        <f t="shared" si="541"/>
        <v>-1.1949980000000018</v>
      </c>
      <c r="GJ128" s="375">
        <f t="shared" si="541"/>
        <v>-0.94896899999999818</v>
      </c>
      <c r="GK128" s="375">
        <f t="shared" si="541"/>
        <v>-0.46695300000000373</v>
      </c>
      <c r="GL128" s="375">
        <f t="shared" si="541"/>
        <v>-0.95398999999999745</v>
      </c>
    </row>
    <row r="129" spans="3:194">
      <c r="D129" s="361" t="s">
        <v>589</v>
      </c>
      <c r="G129" s="361">
        <v>36.81</v>
      </c>
      <c r="AX129" s="361" t="s">
        <v>589</v>
      </c>
      <c r="AY129" s="373"/>
      <c r="BA129" s="373">
        <f>0.5192*G129+12.75</f>
        <v>31.861752000000003</v>
      </c>
      <c r="BB129" s="373"/>
      <c r="CP129" s="373"/>
      <c r="CQ129" s="373"/>
      <c r="CR129" s="373"/>
      <c r="CS129" s="373" t="e">
        <f>AVERAGE(CS118:CS121)</f>
        <v>#DIV/0!</v>
      </c>
      <c r="CT129" s="373" t="e">
        <f>AVERAGE(CT118:CT121)</f>
        <v>#DIV/0!</v>
      </c>
      <c r="CU129" s="373"/>
      <c r="CV129" s="373">
        <f>AVERAGE(CV118:CV122)</f>
        <v>0.95882548123130995</v>
      </c>
      <c r="CW129" s="373">
        <f t="shared" ref="CW129:DE129" si="544">AVERAGE(CW118:CW122)</f>
        <v>0.91296399499785963</v>
      </c>
      <c r="CX129" s="373">
        <f t="shared" si="544"/>
        <v>0.93217167105344045</v>
      </c>
      <c r="CY129" s="373">
        <f t="shared" si="544"/>
        <v>0.92209941895402547</v>
      </c>
      <c r="CZ129" s="373">
        <f t="shared" si="544"/>
        <v>0.90299181427674324</v>
      </c>
      <c r="DA129" s="373">
        <f t="shared" si="544"/>
        <v>0.87642837726431533</v>
      </c>
      <c r="DB129" s="373">
        <f t="shared" si="544"/>
        <v>0.83145691689537204</v>
      </c>
      <c r="DC129" s="373">
        <f t="shared" si="544"/>
        <v>0.84262993485355775</v>
      </c>
      <c r="DD129" s="382">
        <f t="shared" si="544"/>
        <v>0.84695139705120648</v>
      </c>
      <c r="DE129" s="362">
        <f t="shared" si="544"/>
        <v>0.90978820603889388</v>
      </c>
      <c r="DF129" s="362">
        <f>AVERAGE(DF118:DF122)</f>
        <v>0.88199286605346749</v>
      </c>
      <c r="DG129" s="373">
        <f t="shared" ref="DG129:EA129" si="545">AVERAGE(DG118:DG122)</f>
        <v>0.86295457943013609</v>
      </c>
      <c r="DH129" s="373">
        <f>AVERAGE(DH118:DH122)</f>
        <v>0.84230637016802457</v>
      </c>
      <c r="DI129" s="373">
        <f>AVERAGE(DI118:DI122)</f>
        <v>0.84277158790997686</v>
      </c>
      <c r="DJ129" s="373">
        <f t="shared" si="545"/>
        <v>0.84926039869310921</v>
      </c>
      <c r="DK129" s="373">
        <f t="shared" si="545"/>
        <v>0.86138247739155838</v>
      </c>
      <c r="DL129" s="373">
        <f t="shared" si="545"/>
        <v>0.88051288193127808</v>
      </c>
      <c r="DM129" s="373">
        <f>AVERAGE(DM118:DM122)</f>
        <v>0.92724277566731694</v>
      </c>
      <c r="DN129" s="373">
        <f t="shared" si="545"/>
        <v>0.89618038824087576</v>
      </c>
      <c r="DO129" s="373">
        <f t="shared" si="545"/>
        <v>0.90626328971902814</v>
      </c>
      <c r="DP129" s="373">
        <f t="shared" si="545"/>
        <v>0.90358904162058917</v>
      </c>
      <c r="DQ129" s="373">
        <f t="shared" si="545"/>
        <v>0.91728454285694294</v>
      </c>
      <c r="DR129" s="373" t="e">
        <f t="shared" si="545"/>
        <v>#DIV/0!</v>
      </c>
      <c r="DS129" s="373">
        <f>AVERAGE(DS118:DS122)</f>
        <v>0.92707294911913041</v>
      </c>
      <c r="DT129" s="373" t="e">
        <f t="shared" si="545"/>
        <v>#DIV/0!</v>
      </c>
      <c r="DU129" s="373" t="e">
        <f t="shared" si="545"/>
        <v>#DIV/0!</v>
      </c>
      <c r="DV129" s="373">
        <f t="shared" si="545"/>
        <v>0.9489412040353965</v>
      </c>
      <c r="DW129" s="373">
        <f t="shared" si="545"/>
        <v>0.89691001799572001</v>
      </c>
      <c r="DX129" s="373">
        <f t="shared" si="545"/>
        <v>0.93400725171176424</v>
      </c>
      <c r="DY129" s="373" t="e">
        <f t="shared" si="545"/>
        <v>#DIV/0!</v>
      </c>
      <c r="DZ129" s="373">
        <f t="shared" si="545"/>
        <v>0.87361337274039119</v>
      </c>
      <c r="EA129" s="373">
        <f t="shared" si="545"/>
        <v>0.87641912651858733</v>
      </c>
      <c r="EB129" s="362">
        <f>AVERAGE(EB118:EB122)</f>
        <v>0.86564790170732986</v>
      </c>
      <c r="EC129" s="373">
        <f t="shared" ref="EC129" si="546">AVERAGE(EC118:EC122)</f>
        <v>0.85126236953160994</v>
      </c>
      <c r="ED129" s="373">
        <f>AVERAGE(ED118:ED122)</f>
        <v>0.85939282334481715</v>
      </c>
      <c r="EE129" s="373">
        <f t="shared" ref="EE129:EJ129" si="547">AVERAGE(EE118:EE122)</f>
        <v>0.89619279425295528</v>
      </c>
      <c r="EF129" s="373">
        <f t="shared" si="547"/>
        <v>0.9406376039738561</v>
      </c>
      <c r="EG129" s="373">
        <f t="shared" si="547"/>
        <v>0.92486656901672981</v>
      </c>
      <c r="EH129" s="373">
        <f t="shared" si="547"/>
        <v>0.91069566929446177</v>
      </c>
      <c r="EI129" s="373">
        <f t="shared" si="547"/>
        <v>0.87330232895011073</v>
      </c>
      <c r="EJ129" s="373">
        <f t="shared" si="547"/>
        <v>0.87279388852465123</v>
      </c>
      <c r="EK129" s="362">
        <f>AVERAGE(EK118:EK125)</f>
        <v>0.78051172570023519</v>
      </c>
      <c r="EM129" s="373">
        <f t="shared" ref="EM129:EP129" si="548">AVERAGE(EM118:EM122)</f>
        <v>24.542000000000002</v>
      </c>
      <c r="EN129" s="373">
        <f t="shared" si="548"/>
        <v>21.988</v>
      </c>
      <c r="EO129" s="373">
        <f t="shared" si="548"/>
        <v>21.259999999999998</v>
      </c>
      <c r="EP129" s="373">
        <f t="shared" si="548"/>
        <v>20.643999999999998</v>
      </c>
      <c r="EQ129" s="362">
        <f>AVERAGE(EQ118:EQ125)</f>
        <v>22.622499999999995</v>
      </c>
      <c r="ER129" s="373">
        <f>AVERAGE(ER118:ER122)</f>
        <v>23.494</v>
      </c>
      <c r="EV129" s="244" t="s">
        <v>590</v>
      </c>
      <c r="EW129" s="375">
        <f t="shared" si="542"/>
        <v>-1.2460799999999992</v>
      </c>
      <c r="EX129" s="375">
        <f t="shared" si="543"/>
        <v>-0.14018400000000142</v>
      </c>
      <c r="EY129" s="244">
        <f t="shared" si="543"/>
        <v>-0.34267199999999676</v>
      </c>
      <c r="EZ129" s="375">
        <f t="shared" si="543"/>
        <v>1.0903199999999984</v>
      </c>
      <c r="FA129" s="375">
        <f t="shared" si="543"/>
        <v>0.37901600000000002</v>
      </c>
      <c r="FB129" s="375">
        <f t="shared" si="543"/>
        <v>0.14537599999999884</v>
      </c>
      <c r="FC129" s="375">
        <f t="shared" si="539"/>
        <v>8.8264000000002341E-2</v>
      </c>
      <c r="FD129" s="375">
        <f t="shared" si="539"/>
        <v>0.37382399999999905</v>
      </c>
      <c r="FE129" s="375">
        <f t="shared" si="539"/>
        <v>-0.59188800000000086</v>
      </c>
      <c r="FF129" s="375">
        <f t="shared" si="539"/>
        <v>2.5700400000000023</v>
      </c>
      <c r="FG129" s="375">
        <f t="shared" si="539"/>
        <v>0.16095200000000176</v>
      </c>
      <c r="FH129" s="375">
        <f t="shared" si="539"/>
        <v>0.25440799999999797</v>
      </c>
      <c r="FI129" s="375">
        <f t="shared" si="539"/>
        <v>-0.8618720000000053</v>
      </c>
      <c r="FJ129" s="375">
        <f t="shared" si="539"/>
        <v>-0.16095199999999465</v>
      </c>
      <c r="FK129" s="375">
        <f t="shared" si="539"/>
        <v>0.50881599999999594</v>
      </c>
      <c r="FL129" s="375">
        <f t="shared" si="539"/>
        <v>-7.268799999999942E-2</v>
      </c>
      <c r="FM129" s="375">
        <f t="shared" si="539"/>
        <v>0.16095200000000176</v>
      </c>
      <c r="FN129" s="375">
        <f t="shared" si="539"/>
        <v>0.14537599999999884</v>
      </c>
      <c r="FO129" s="375">
        <f t="shared" si="539"/>
        <v>-0.71649599999999936</v>
      </c>
      <c r="FP129" s="375">
        <f t="shared" si="539"/>
        <v>-0.29075199999999768</v>
      </c>
      <c r="FQ129" s="375">
        <f t="shared" si="539"/>
        <v>0.12460799999999495</v>
      </c>
      <c r="FR129" s="375">
        <f t="shared" si="539"/>
        <v>-0.10903199999999913</v>
      </c>
      <c r="FS129" s="375">
        <f t="shared" si="540"/>
        <v>-32.894959999999998</v>
      </c>
      <c r="FT129" s="375">
        <f t="shared" si="540"/>
        <v>33.232439999999997</v>
      </c>
      <c r="FU129" s="375">
        <f t="shared" si="540"/>
        <v>-33.232439999999997</v>
      </c>
      <c r="FV129" s="375">
        <f t="shared" si="540"/>
        <v>0</v>
      </c>
      <c r="FW129" s="375">
        <f t="shared" si="540"/>
        <v>32.432320000000004</v>
      </c>
      <c r="FX129" s="375">
        <f t="shared" si="540"/>
        <v>0.21590299999999729</v>
      </c>
      <c r="FY129" s="375">
        <f t="shared" si="540"/>
        <v>0.28619700000000137</v>
      </c>
      <c r="FZ129" s="375">
        <f t="shared" si="540"/>
        <v>-32.934420000000003</v>
      </c>
      <c r="GA129" s="375">
        <f t="shared" si="540"/>
        <v>32.482529999999997</v>
      </c>
      <c r="GB129" s="375">
        <f t="shared" si="540"/>
        <v>-0.23096599999999512</v>
      </c>
      <c r="GC129" s="375">
        <f t="shared" si="540"/>
        <v>-0.12050399999999684</v>
      </c>
      <c r="GD129" s="375">
        <f t="shared" si="540"/>
        <v>0.35649099999999123</v>
      </c>
      <c r="GE129" s="375">
        <f t="shared" si="540"/>
        <v>1.0041999999998552E-2</v>
      </c>
      <c r="GF129" s="375">
        <f t="shared" si="540"/>
        <v>-1.2452079999999945</v>
      </c>
      <c r="GG129" s="375">
        <f t="shared" si="540"/>
        <v>0.24100799999999722</v>
      </c>
      <c r="GH129" s="375">
        <f t="shared" si="540"/>
        <v>-2.1037989999999986</v>
      </c>
      <c r="GI129" s="375">
        <f t="shared" si="541"/>
        <v>-1.0142419999999994</v>
      </c>
      <c r="GJ129" s="375">
        <f t="shared" si="541"/>
        <v>-0.33138600000000196</v>
      </c>
      <c r="GK129" s="375">
        <f t="shared" si="541"/>
        <v>-0.60251999999999839</v>
      </c>
      <c r="GL129" s="375">
        <f t="shared" si="541"/>
        <v>-1.3205230000000014</v>
      </c>
    </row>
    <row r="130" spans="3:194">
      <c r="C130" s="361">
        <f>SUM(C118:C127)</f>
        <v>281.01</v>
      </c>
      <c r="E130" s="361">
        <f t="shared" ref="E130:AT130" si="549">SUM(E118:E127)</f>
        <v>290.04000000000002</v>
      </c>
      <c r="F130" s="361">
        <f t="shared" si="549"/>
        <v>278.83999999999997</v>
      </c>
      <c r="G130" s="361">
        <f t="shared" si="549"/>
        <v>282.14000000000004</v>
      </c>
      <c r="H130" s="361">
        <f t="shared" si="549"/>
        <v>286.46000000000004</v>
      </c>
      <c r="I130" s="361">
        <f t="shared" si="549"/>
        <v>281.51</v>
      </c>
      <c r="J130" s="361">
        <f t="shared" si="549"/>
        <v>275.83</v>
      </c>
      <c r="K130" s="361">
        <f t="shared" si="549"/>
        <v>259.39</v>
      </c>
      <c r="L130" s="361">
        <f t="shared" si="549"/>
        <v>269.10000000000002</v>
      </c>
      <c r="M130" s="361">
        <f t="shared" si="549"/>
        <v>269.11</v>
      </c>
      <c r="N130" s="361">
        <f t="shared" si="549"/>
        <v>307.79999999999995</v>
      </c>
      <c r="O130" s="361">
        <f t="shared" si="549"/>
        <v>292.61999999999995</v>
      </c>
      <c r="P130" s="361">
        <f>SUM(P118:P127)</f>
        <v>285.27</v>
      </c>
      <c r="Q130" s="361">
        <f t="shared" si="549"/>
        <v>280.25</v>
      </c>
      <c r="R130" s="361">
        <f t="shared" si="549"/>
        <v>280.41000000000003</v>
      </c>
      <c r="S130" s="361">
        <f t="shared" si="549"/>
        <v>289.39</v>
      </c>
      <c r="T130" s="361">
        <f t="shared" si="549"/>
        <v>298.74</v>
      </c>
      <c r="U130" s="361">
        <f t="shared" si="549"/>
        <v>310.86</v>
      </c>
      <c r="V130" s="361">
        <f t="shared" si="549"/>
        <v>321.60999999999996</v>
      </c>
      <c r="W130" s="361">
        <f t="shared" si="549"/>
        <v>307.34000000000003</v>
      </c>
      <c r="X130" s="361">
        <f t="shared" si="549"/>
        <v>308.65999999999997</v>
      </c>
      <c r="Y130" s="361">
        <f t="shared" si="549"/>
        <v>309.06</v>
      </c>
      <c r="Z130" s="361">
        <f t="shared" si="549"/>
        <v>311.54999999999995</v>
      </c>
      <c r="AA130" s="361">
        <f t="shared" si="549"/>
        <v>0</v>
      </c>
      <c r="AB130" s="361">
        <f t="shared" si="549"/>
        <v>314.81999999999994</v>
      </c>
      <c r="AC130" s="361">
        <f t="shared" si="549"/>
        <v>0</v>
      </c>
      <c r="AD130" s="361">
        <f t="shared" si="549"/>
        <v>0</v>
      </c>
      <c r="AE130" s="361">
        <f t="shared" si="549"/>
        <v>325.37</v>
      </c>
      <c r="AF130" s="361">
        <f t="shared" si="549"/>
        <v>312.64000000000004</v>
      </c>
      <c r="AG130" s="361">
        <f t="shared" si="549"/>
        <v>324.37</v>
      </c>
      <c r="AH130" s="361">
        <f t="shared" si="549"/>
        <v>0</v>
      </c>
      <c r="AI130" s="361">
        <f t="shared" si="549"/>
        <v>299.29000000000002</v>
      </c>
      <c r="AJ130" s="361">
        <f t="shared" si="549"/>
        <v>299.20000000000005</v>
      </c>
      <c r="AK130" s="361">
        <f t="shared" si="549"/>
        <v>291.75</v>
      </c>
      <c r="AL130" s="361">
        <f t="shared" si="549"/>
        <v>289.15000000000003</v>
      </c>
      <c r="AM130" s="361">
        <f t="shared" si="549"/>
        <v>288.94</v>
      </c>
      <c r="AN130" s="361">
        <f t="shared" si="549"/>
        <v>288.31</v>
      </c>
      <c r="AO130" s="361">
        <f>SUM(AO118:AO127)</f>
        <v>297.08999999999997</v>
      </c>
      <c r="AP130" s="361">
        <f t="shared" si="549"/>
        <v>277.30999999999995</v>
      </c>
      <c r="AQ130" s="361">
        <f t="shared" si="549"/>
        <v>263.04999999999995</v>
      </c>
      <c r="AR130" s="361">
        <f t="shared" si="549"/>
        <v>246.75999999999996</v>
      </c>
      <c r="AS130" s="361">
        <f t="shared" si="549"/>
        <v>240.83</v>
      </c>
      <c r="AT130" s="361">
        <f t="shared" si="549"/>
        <v>229.70000000000002</v>
      </c>
      <c r="AU130" s="361"/>
      <c r="AW130" s="373">
        <f>SUM(AW118:AW127)</f>
        <v>273.40039200000001</v>
      </c>
      <c r="AY130" s="373">
        <f>SUM(AY118:AY127)</f>
        <v>278.08876800000002</v>
      </c>
      <c r="AZ130" s="373">
        <f t="shared" ref="AZ130:CN130" si="550">SUM(AZ118:AZ127)</f>
        <v>272.27372799999995</v>
      </c>
      <c r="BA130" s="373">
        <f t="shared" si="550"/>
        <v>273.98708799999997</v>
      </c>
      <c r="BB130" s="373">
        <f t="shared" si="550"/>
        <v>276.23003199999999</v>
      </c>
      <c r="BC130" s="373">
        <f t="shared" si="550"/>
        <v>273.65999199999993</v>
      </c>
      <c r="BD130" s="373">
        <f t="shared" si="550"/>
        <v>270.710936</v>
      </c>
      <c r="BE130" s="373">
        <f t="shared" si="550"/>
        <v>262.17528800000002</v>
      </c>
      <c r="BF130" s="373">
        <f t="shared" si="550"/>
        <v>267.21672000000001</v>
      </c>
      <c r="BG130" s="373">
        <f t="shared" si="550"/>
        <v>267.22191199999997</v>
      </c>
      <c r="BH130" s="373">
        <f t="shared" si="550"/>
        <v>287.30975999999998</v>
      </c>
      <c r="BI130" s="373">
        <f t="shared" si="550"/>
        <v>279.42830400000003</v>
      </c>
      <c r="BJ130" s="373">
        <f t="shared" si="550"/>
        <v>275.61218400000001</v>
      </c>
      <c r="BK130" s="373">
        <f t="shared" si="550"/>
        <v>273.00580000000002</v>
      </c>
      <c r="BL130" s="373">
        <f t="shared" si="550"/>
        <v>273.08887199999998</v>
      </c>
      <c r="BM130" s="373">
        <f t="shared" si="550"/>
        <v>277.75128800000005</v>
      </c>
      <c r="BN130" s="373">
        <f t="shared" si="550"/>
        <v>282.60580800000002</v>
      </c>
      <c r="BO130" s="373">
        <f t="shared" si="550"/>
        <v>288.89851199999998</v>
      </c>
      <c r="BP130" s="373">
        <f t="shared" si="550"/>
        <v>294.47991199999996</v>
      </c>
      <c r="BQ130" s="373">
        <f t="shared" si="550"/>
        <v>287.07092799999998</v>
      </c>
      <c r="BR130" s="373">
        <f t="shared" si="550"/>
        <v>287.75627200000002</v>
      </c>
      <c r="BS130" s="373">
        <f t="shared" si="550"/>
        <v>287.96395199999995</v>
      </c>
      <c r="BT130" s="373">
        <f t="shared" si="550"/>
        <v>289.25675999999999</v>
      </c>
      <c r="BU130" s="373">
        <f t="shared" si="550"/>
        <v>0</v>
      </c>
      <c r="BV130" s="373">
        <f t="shared" si="550"/>
        <v>290.954544</v>
      </c>
      <c r="BW130" s="373">
        <f t="shared" si="550"/>
        <v>0</v>
      </c>
      <c r="BX130" s="373">
        <f t="shared" si="550"/>
        <v>0</v>
      </c>
      <c r="BY130" s="373">
        <f t="shared" si="550"/>
        <v>290.86827700000003</v>
      </c>
      <c r="BZ130" s="373">
        <f t="shared" si="550"/>
        <v>284.47654399999999</v>
      </c>
      <c r="CA130" s="373">
        <f t="shared" si="550"/>
        <v>290.36617699999999</v>
      </c>
      <c r="CB130" s="373">
        <f t="shared" si="550"/>
        <v>0</v>
      </c>
      <c r="CC130" s="373">
        <f t="shared" si="550"/>
        <v>277.77350899999999</v>
      </c>
      <c r="CD130" s="373">
        <f t="shared" si="550"/>
        <v>277.72832</v>
      </c>
      <c r="CE130" s="373">
        <f t="shared" si="550"/>
        <v>273.98767500000002</v>
      </c>
      <c r="CF130" s="373">
        <f t="shared" si="550"/>
        <v>272.68221499999999</v>
      </c>
      <c r="CG130" s="373">
        <f t="shared" si="550"/>
        <v>272.576774</v>
      </c>
      <c r="CH130" s="373">
        <f t="shared" si="550"/>
        <v>272.26045099999999</v>
      </c>
      <c r="CI130" s="373">
        <f t="shared" si="550"/>
        <v>276.66888899999998</v>
      </c>
      <c r="CJ130" s="373">
        <f t="shared" si="550"/>
        <v>266.73735099999999</v>
      </c>
      <c r="CK130" s="373">
        <f t="shared" si="550"/>
        <v>259.577405</v>
      </c>
      <c r="CL130" s="373">
        <f t="shared" si="550"/>
        <v>251.39819599999998</v>
      </c>
      <c r="CM130" s="373">
        <f t="shared" si="550"/>
        <v>248.42074300000002</v>
      </c>
      <c r="CN130" s="373">
        <f t="shared" si="550"/>
        <v>242.83237</v>
      </c>
      <c r="CO130" s="361"/>
      <c r="CP130" s="373"/>
      <c r="CQ130" s="373"/>
      <c r="CR130" s="373"/>
      <c r="CS130" s="373"/>
      <c r="CT130" s="373"/>
      <c r="CU130" s="373"/>
      <c r="CV130" s="373"/>
      <c r="CW130" s="373"/>
      <c r="CX130" s="373"/>
      <c r="CY130" s="373"/>
      <c r="CZ130" s="373"/>
      <c r="DA130" s="373"/>
      <c r="DB130" s="373"/>
      <c r="DC130" s="373"/>
      <c r="DD130" s="362"/>
      <c r="DE130" s="373"/>
      <c r="DF130" s="373"/>
      <c r="DG130" s="373"/>
      <c r="DH130" s="373"/>
      <c r="DI130" s="373"/>
      <c r="DJ130" s="373"/>
      <c r="DK130" s="373"/>
      <c r="DL130" s="373"/>
      <c r="DM130" s="373"/>
      <c r="DN130" s="373"/>
      <c r="DO130" s="373"/>
      <c r="DP130" s="373"/>
      <c r="DQ130" s="373"/>
      <c r="DR130" s="373"/>
      <c r="DS130" s="373"/>
      <c r="DT130" s="373"/>
      <c r="DU130" s="373"/>
      <c r="DV130" s="373"/>
      <c r="DW130" s="373"/>
      <c r="DX130" s="373"/>
      <c r="DY130" s="373"/>
      <c r="DZ130" s="373"/>
      <c r="EA130" s="373"/>
      <c r="EB130" s="373"/>
      <c r="EC130" s="373"/>
      <c r="ED130" s="373"/>
      <c r="EE130" s="373"/>
      <c r="EF130" s="373"/>
      <c r="EG130" s="373"/>
      <c r="EH130" s="373"/>
      <c r="EI130" s="373"/>
      <c r="EJ130" s="373"/>
      <c r="EK130" s="373"/>
      <c r="EM130" s="373"/>
      <c r="EN130" s="373"/>
      <c r="EO130" s="373"/>
      <c r="EP130" s="373"/>
      <c r="EQ130" s="362"/>
      <c r="ER130" s="373"/>
      <c r="ES130" s="361"/>
      <c r="ET130" s="361"/>
      <c r="EU130" s="361"/>
      <c r="EW130" s="375"/>
      <c r="EX130" s="375"/>
      <c r="EY130" s="375"/>
      <c r="EZ130" s="375"/>
      <c r="FA130" s="375"/>
      <c r="FB130" s="375"/>
      <c r="FC130" s="375"/>
      <c r="FD130" s="375"/>
      <c r="FE130" s="375"/>
      <c r="FF130" s="375"/>
      <c r="FG130" s="375"/>
      <c r="FH130" s="375"/>
      <c r="FI130" s="375"/>
      <c r="FJ130" s="375"/>
      <c r="FK130" s="375"/>
      <c r="FL130" s="375"/>
      <c r="FM130" s="375"/>
      <c r="FN130" s="375"/>
      <c r="FO130" s="375"/>
      <c r="FP130" s="375"/>
      <c r="FQ130" s="375"/>
      <c r="FR130" s="375"/>
      <c r="FS130" s="375"/>
      <c r="FT130" s="375"/>
      <c r="FU130" s="375"/>
      <c r="FV130" s="375"/>
      <c r="FW130" s="375"/>
      <c r="FX130" s="375"/>
      <c r="FY130" s="375"/>
      <c r="FZ130" s="375"/>
      <c r="GA130" s="375"/>
      <c r="GB130" s="375"/>
      <c r="GC130" s="375"/>
      <c r="GD130" s="375"/>
      <c r="GE130" s="375"/>
      <c r="GF130" s="375"/>
      <c r="GG130" s="375"/>
      <c r="GH130" s="375"/>
      <c r="GI130" s="375"/>
      <c r="GJ130" s="375"/>
      <c r="GK130" s="375"/>
      <c r="GL130" s="375"/>
    </row>
    <row r="131" spans="3:194">
      <c r="EW131" s="375">
        <f>SUM(EW121:EW125)</f>
        <v>14.843927999999991</v>
      </c>
      <c r="EX131" s="375">
        <f>SUM(EX121:EX125)</f>
        <v>-7.0247759999999957</v>
      </c>
      <c r="EY131" s="375">
        <f t="shared" ref="EY131:GL131" si="551">SUM(EY121:EY125)</f>
        <v>3.1100080000000005</v>
      </c>
      <c r="EZ131" s="375">
        <f t="shared" si="551"/>
        <v>-1.4693359999999949</v>
      </c>
      <c r="FA131" s="375">
        <f t="shared" si="551"/>
        <v>-2.6946480000000079</v>
      </c>
      <c r="FB131" s="375">
        <f t="shared" si="551"/>
        <v>-4.0964879999999972</v>
      </c>
      <c r="FC131" s="375">
        <f t="shared" si="551"/>
        <v>-6.5263440000000017</v>
      </c>
      <c r="FD131" s="375">
        <f t="shared" si="551"/>
        <v>1.6302879999999966</v>
      </c>
      <c r="FE131" s="375">
        <f t="shared" si="551"/>
        <v>0.73207200000000938</v>
      </c>
      <c r="FF131" s="375">
        <f t="shared" si="551"/>
        <v>8.6291039999999946</v>
      </c>
      <c r="FG131" s="375">
        <f t="shared" si="551"/>
        <v>-3.7901599999999931</v>
      </c>
      <c r="FH131" s="375">
        <f t="shared" si="551"/>
        <v>-2.6011920000000046</v>
      </c>
      <c r="FI131" s="375">
        <f t="shared" si="551"/>
        <v>-2.8452160000000042</v>
      </c>
      <c r="FJ131" s="375">
        <f t="shared" si="551"/>
        <v>-2.5959999999997763E-2</v>
      </c>
      <c r="FK131" s="375">
        <f t="shared" si="551"/>
        <v>0.81514400000000009</v>
      </c>
      <c r="FL131" s="375">
        <f t="shared" si="551"/>
        <v>1.8639280000000014</v>
      </c>
      <c r="FM131" s="375">
        <f t="shared" si="551"/>
        <v>2.8607919999999964</v>
      </c>
      <c r="FN131" s="375">
        <f t="shared" si="551"/>
        <v>6.4121200000000051</v>
      </c>
      <c r="FO131" s="375">
        <f t="shared" si="551"/>
        <v>-4.5066560000000031</v>
      </c>
      <c r="FP131" s="375">
        <f t="shared" si="551"/>
        <v>1.4952959999999997</v>
      </c>
      <c r="FQ131" s="375">
        <f t="shared" si="551"/>
        <v>-0.51400799999999691</v>
      </c>
      <c r="FR131" s="375">
        <f t="shared" si="551"/>
        <v>1.9158479999999933</v>
      </c>
      <c r="FS131" s="375">
        <f t="shared" si="551"/>
        <v>-128.437128</v>
      </c>
      <c r="FT131" s="375">
        <f t="shared" si="551"/>
        <v>130.12971999999999</v>
      </c>
      <c r="FU131" s="375">
        <f t="shared" si="551"/>
        <v>-130.12971999999999</v>
      </c>
      <c r="FV131" s="375">
        <f t="shared" si="551"/>
        <v>0</v>
      </c>
      <c r="FW131" s="375">
        <f t="shared" si="551"/>
        <v>133.62223599999999</v>
      </c>
      <c r="FX131" s="375">
        <f t="shared" si="551"/>
        <v>-7.3507439999999953</v>
      </c>
      <c r="FY131" s="375">
        <f t="shared" si="551"/>
        <v>5.0912940000000013</v>
      </c>
      <c r="FZ131" s="375">
        <f t="shared" si="551"/>
        <v>-131.362786</v>
      </c>
      <c r="GA131" s="375">
        <f t="shared" si="551"/>
        <v>122.43042700000001</v>
      </c>
      <c r="GB131" s="375">
        <f t="shared" si="551"/>
        <v>0.42176400000000314</v>
      </c>
      <c r="GC131" s="375">
        <f t="shared" si="551"/>
        <v>-1.4109010000000062</v>
      </c>
      <c r="GD131" s="375">
        <f t="shared" si="551"/>
        <v>-2.2092399999999977</v>
      </c>
      <c r="GE131" s="375">
        <f t="shared" si="551"/>
        <v>1.2803549999999966</v>
      </c>
      <c r="GF131" s="375">
        <f t="shared" si="551"/>
        <v>4.8502860000000112</v>
      </c>
      <c r="GG131" s="375">
        <f t="shared" si="551"/>
        <v>7.0143369999999869</v>
      </c>
      <c r="GH131" s="375">
        <f t="shared" si="551"/>
        <v>-2.2494079999999848</v>
      </c>
      <c r="GI131" s="375">
        <f t="shared" si="551"/>
        <v>-1.9732530000000139</v>
      </c>
      <c r="GJ131" s="375">
        <f t="shared" si="551"/>
        <v>-5.3975749999999998</v>
      </c>
      <c r="GK131" s="375">
        <f t="shared" si="551"/>
        <v>-2.5104999999992827E-2</v>
      </c>
      <c r="GL131" s="375">
        <f t="shared" si="551"/>
        <v>-2.7314240000000005</v>
      </c>
    </row>
    <row r="132" spans="3:194">
      <c r="DA132" s="244">
        <f>23/6.1</f>
        <v>3.7704918032786887</v>
      </c>
      <c r="EW132" s="375">
        <f t="shared" ref="EW132:GL132" si="552">SUM(EW121:EW128)</f>
        <v>6.6457599999999921</v>
      </c>
      <c r="EX132" s="375">
        <f t="shared" si="552"/>
        <v>-6.3757759999999983</v>
      </c>
      <c r="EY132" s="375">
        <f t="shared" si="552"/>
        <v>2.2585200000000043</v>
      </c>
      <c r="EZ132" s="375">
        <f t="shared" si="552"/>
        <v>0.77360800000000296</v>
      </c>
      <c r="FA132" s="375">
        <f t="shared" si="552"/>
        <v>-3.1619280000000032</v>
      </c>
      <c r="FB132" s="375">
        <f t="shared" si="552"/>
        <v>-2.9698239999999991</v>
      </c>
      <c r="FC132" s="375">
        <f t="shared" si="552"/>
        <v>-8.5823760000000036</v>
      </c>
      <c r="FD132" s="375">
        <f t="shared" si="552"/>
        <v>4.6727999999999916</v>
      </c>
      <c r="FE132" s="375">
        <f t="shared" si="552"/>
        <v>0.37382400000001326</v>
      </c>
      <c r="FF132" s="375">
        <f t="shared" si="552"/>
        <v>16.780543999999999</v>
      </c>
      <c r="FG132" s="375">
        <f t="shared" si="552"/>
        <v>-8.6706399999999952</v>
      </c>
      <c r="FH132" s="375">
        <f t="shared" si="552"/>
        <v>-4.7091440000000055</v>
      </c>
      <c r="FI132" s="375">
        <f t="shared" si="552"/>
        <v>-1.1110880000000023</v>
      </c>
      <c r="FJ132" s="375">
        <f t="shared" si="552"/>
        <v>0.49323999999999657</v>
      </c>
      <c r="FK132" s="375">
        <f t="shared" si="552"/>
        <v>3.7330480000000037</v>
      </c>
      <c r="FL132" s="375">
        <f t="shared" si="552"/>
        <v>5.166040000000006</v>
      </c>
      <c r="FM132" s="375">
        <f t="shared" si="552"/>
        <v>6.1005999999999929</v>
      </c>
      <c r="FN132" s="375">
        <f t="shared" si="552"/>
        <v>5.3321840000000016</v>
      </c>
      <c r="FO132" s="375">
        <f t="shared" si="552"/>
        <v>-6.1525200000000027</v>
      </c>
      <c r="FP132" s="375">
        <f t="shared" si="552"/>
        <v>1.1681999999999988</v>
      </c>
      <c r="FQ132" s="375">
        <f t="shared" si="552"/>
        <v>0.25440800000000507</v>
      </c>
      <c r="FR132" s="375">
        <f t="shared" si="552"/>
        <v>0.9553279999999944</v>
      </c>
      <c r="FS132" s="375">
        <f t="shared" si="552"/>
        <v>-223.52395200000001</v>
      </c>
      <c r="FT132" s="375">
        <f t="shared" si="552"/>
        <v>225.06597599999998</v>
      </c>
      <c r="FU132" s="375">
        <f t="shared" si="552"/>
        <v>-225.06597599999998</v>
      </c>
      <c r="FV132" s="375">
        <f t="shared" si="552"/>
        <v>0</v>
      </c>
      <c r="FW132" s="375">
        <f t="shared" si="552"/>
        <v>225.71241900000001</v>
      </c>
      <c r="FX132" s="375">
        <f t="shared" si="552"/>
        <v>-6.9942529999999934</v>
      </c>
      <c r="FY132" s="375">
        <f t="shared" si="552"/>
        <v>5.392553999999997</v>
      </c>
      <c r="FZ132" s="375">
        <f t="shared" si="552"/>
        <v>-224.11072000000001</v>
      </c>
      <c r="GA132" s="375">
        <f t="shared" si="552"/>
        <v>212.95907899999997</v>
      </c>
      <c r="GB132" s="375">
        <f t="shared" si="552"/>
        <v>-5.020999999999276E-3</v>
      </c>
      <c r="GC132" s="375">
        <f t="shared" si="552"/>
        <v>-3.4695110000000078</v>
      </c>
      <c r="GD132" s="375">
        <f t="shared" si="552"/>
        <v>-2.2745129999999953</v>
      </c>
      <c r="GE132" s="375">
        <f t="shared" si="552"/>
        <v>-3.5527136788005009E-15</v>
      </c>
      <c r="GF132" s="375">
        <f t="shared" si="552"/>
        <v>1.2150820000000095</v>
      </c>
      <c r="GG132" s="375">
        <f t="shared" si="552"/>
        <v>4.1674299999999889</v>
      </c>
      <c r="GH132" s="375">
        <f t="shared" si="552"/>
        <v>-7.0846309999999839</v>
      </c>
      <c r="GI132" s="375">
        <f t="shared" si="552"/>
        <v>-4.5942150000000161</v>
      </c>
      <c r="GJ132" s="375">
        <f t="shared" si="552"/>
        <v>-8.0436419999999984</v>
      </c>
      <c r="GK132" s="375">
        <f t="shared" si="552"/>
        <v>-1.6217829999999935</v>
      </c>
      <c r="GL132" s="375">
        <f t="shared" si="552"/>
        <v>-3.8209809999999997</v>
      </c>
    </row>
    <row r="133" spans="3:194">
      <c r="DA133" s="244">
        <f>DA132*13.6</f>
        <v>51.278688524590166</v>
      </c>
      <c r="EW133" s="375">
        <f t="shared" ref="EW133:GL133" si="553">SUM(EW121:EW130)</f>
        <v>5.3996799999999929</v>
      </c>
      <c r="EX133" s="375">
        <f t="shared" si="553"/>
        <v>-6.5159599999999998</v>
      </c>
      <c r="EY133" s="375">
        <f t="shared" si="553"/>
        <v>1.9158480000000075</v>
      </c>
      <c r="EZ133" s="375">
        <f t="shared" si="553"/>
        <v>1.8639280000000014</v>
      </c>
      <c r="FA133" s="375">
        <f t="shared" si="553"/>
        <v>-2.7829120000000032</v>
      </c>
      <c r="FB133" s="375">
        <f t="shared" si="553"/>
        <v>-2.8244480000000003</v>
      </c>
      <c r="FC133" s="375">
        <f t="shared" si="553"/>
        <v>-8.4941120000000012</v>
      </c>
      <c r="FD133" s="375">
        <f t="shared" si="553"/>
        <v>5.0466239999999907</v>
      </c>
      <c r="FE133" s="375">
        <f t="shared" si="553"/>
        <v>-0.2180639999999876</v>
      </c>
      <c r="FF133" s="375">
        <f t="shared" si="553"/>
        <v>19.350584000000001</v>
      </c>
      <c r="FG133" s="375">
        <f t="shared" si="553"/>
        <v>-8.5096879999999935</v>
      </c>
      <c r="FH133" s="375">
        <f t="shared" si="553"/>
        <v>-4.4547360000000076</v>
      </c>
      <c r="FI133" s="375">
        <f t="shared" si="553"/>
        <v>-1.9729600000000076</v>
      </c>
      <c r="FJ133" s="375">
        <f t="shared" si="553"/>
        <v>0.33228800000000192</v>
      </c>
      <c r="FK133" s="375">
        <f t="shared" si="553"/>
        <v>4.2418639999999996</v>
      </c>
      <c r="FL133" s="375">
        <f t="shared" si="553"/>
        <v>5.0933520000000065</v>
      </c>
      <c r="FM133" s="375">
        <f t="shared" si="553"/>
        <v>6.2615519999999947</v>
      </c>
      <c r="FN133" s="375">
        <f t="shared" si="553"/>
        <v>5.4775600000000004</v>
      </c>
      <c r="FO133" s="375">
        <f t="shared" si="553"/>
        <v>-6.869016000000002</v>
      </c>
      <c r="FP133" s="375">
        <f t="shared" si="553"/>
        <v>0.87744800000000112</v>
      </c>
      <c r="FQ133" s="375">
        <f t="shared" si="553"/>
        <v>0.37901600000000002</v>
      </c>
      <c r="FR133" s="375">
        <f t="shared" si="553"/>
        <v>0.84629599999999527</v>
      </c>
      <c r="FS133" s="375">
        <f t="shared" si="553"/>
        <v>-256.41891199999998</v>
      </c>
      <c r="FT133" s="375">
        <f t="shared" si="553"/>
        <v>258.29841599999997</v>
      </c>
      <c r="FU133" s="375">
        <f t="shared" si="553"/>
        <v>-258.29841599999997</v>
      </c>
      <c r="FV133" s="375">
        <f t="shared" si="553"/>
        <v>0</v>
      </c>
      <c r="FW133" s="375">
        <f t="shared" si="553"/>
        <v>258.14473900000002</v>
      </c>
      <c r="FX133" s="375">
        <f t="shared" si="553"/>
        <v>-6.7783499999999961</v>
      </c>
      <c r="FY133" s="375">
        <f t="shared" si="553"/>
        <v>5.6787509999999983</v>
      </c>
      <c r="FZ133" s="375">
        <f t="shared" si="553"/>
        <v>-257.04514</v>
      </c>
      <c r="GA133" s="375">
        <f t="shared" si="553"/>
        <v>245.44160899999997</v>
      </c>
      <c r="GB133" s="375">
        <f t="shared" si="553"/>
        <v>-0.2359869999999944</v>
      </c>
      <c r="GC133" s="375">
        <f t="shared" si="553"/>
        <v>-3.5900150000000046</v>
      </c>
      <c r="GD133" s="375">
        <f t="shared" si="553"/>
        <v>-1.9180220000000041</v>
      </c>
      <c r="GE133" s="375">
        <f t="shared" si="553"/>
        <v>1.0041999999994999E-2</v>
      </c>
      <c r="GF133" s="375">
        <f t="shared" si="553"/>
        <v>-3.0125999999984998E-2</v>
      </c>
      <c r="GG133" s="375">
        <f t="shared" si="553"/>
        <v>4.4084379999999861</v>
      </c>
      <c r="GH133" s="375">
        <f t="shared" si="553"/>
        <v>-9.1884299999999826</v>
      </c>
      <c r="GI133" s="375">
        <f t="shared" si="553"/>
        <v>-5.6084570000000156</v>
      </c>
      <c r="GJ133" s="375">
        <f t="shared" si="553"/>
        <v>-8.3750280000000004</v>
      </c>
      <c r="GK133" s="375">
        <f t="shared" si="553"/>
        <v>-2.2243029999999919</v>
      </c>
      <c r="GL133" s="375">
        <f t="shared" si="553"/>
        <v>-5.1415040000000012</v>
      </c>
    </row>
    <row r="134" spans="3:194">
      <c r="EW134" s="377">
        <f t="shared" ref="EW134:GE134" si="554">EW133/EW3</f>
        <v>0.86672231139646749</v>
      </c>
      <c r="EX134" s="377">
        <f t="shared" si="554"/>
        <v>-1.4134403470715833</v>
      </c>
      <c r="EY134" s="377">
        <f t="shared" si="554"/>
        <v>0.39665590062111955</v>
      </c>
      <c r="EZ134" s="377">
        <f t="shared" si="554"/>
        <v>0.3298987610619471</v>
      </c>
      <c r="FA134" s="377">
        <f t="shared" si="554"/>
        <v>-0.46074701986755018</v>
      </c>
      <c r="FB134" s="377">
        <f t="shared" si="554"/>
        <v>-0.459259837398374</v>
      </c>
      <c r="FC134" s="377">
        <f t="shared" si="554"/>
        <v>-1.4227993299832498</v>
      </c>
      <c r="FD134" s="377">
        <f t="shared" si="554"/>
        <v>0.82731540983606411</v>
      </c>
      <c r="FE134" s="377">
        <f t="shared" si="554"/>
        <v>-4.0307578558223214E-2</v>
      </c>
      <c r="FF134" s="377">
        <f t="shared" si="554"/>
        <v>3.4431644128113881</v>
      </c>
      <c r="FG134" s="377">
        <f t="shared" si="554"/>
        <v>-1.3338068965517231</v>
      </c>
      <c r="FH134" s="377">
        <f t="shared" si="554"/>
        <v>-0.66389508196721425</v>
      </c>
      <c r="FI134" s="377">
        <f t="shared" si="554"/>
        <v>-0.32450000000000123</v>
      </c>
      <c r="FJ134" s="377">
        <f t="shared" si="554"/>
        <v>5.912597864768717E-2</v>
      </c>
      <c r="FK134" s="377">
        <f t="shared" si="554"/>
        <v>0.71052998324958117</v>
      </c>
      <c r="FL134" s="377">
        <f t="shared" si="554"/>
        <v>0.90307659574468202</v>
      </c>
      <c r="FM134" s="377">
        <f t="shared" si="554"/>
        <v>1.1858999999999988</v>
      </c>
      <c r="FN134" s="377">
        <f t="shared" si="554"/>
        <v>0.97988550983899836</v>
      </c>
      <c r="FO134" s="377">
        <f t="shared" si="554"/>
        <v>-1.2443869565217396</v>
      </c>
      <c r="FP134" s="377">
        <f t="shared" si="554"/>
        <v>0.16777208413001932</v>
      </c>
      <c r="FQ134" s="377">
        <f t="shared" si="554"/>
        <v>6.4131302876480542E-2</v>
      </c>
      <c r="FR134" s="377">
        <f t="shared" si="554"/>
        <v>0.13454626391096905</v>
      </c>
      <c r="FS134" s="377">
        <f t="shared" si="554"/>
        <v>-44.985774035087715</v>
      </c>
      <c r="FT134" s="377">
        <f t="shared" si="554"/>
        <v>51.249685714285711</v>
      </c>
      <c r="FU134" s="377">
        <f t="shared" si="554"/>
        <v>-51.659683199999996</v>
      </c>
      <c r="FV134" s="377">
        <f t="shared" si="554"/>
        <v>0</v>
      </c>
      <c r="FW134" s="377">
        <f t="shared" si="554"/>
        <v>47.893272541743976</v>
      </c>
      <c r="FX134" s="377">
        <f t="shared" si="554"/>
        <v>-1.3833367346938767</v>
      </c>
      <c r="FY134" s="377">
        <f t="shared" si="554"/>
        <v>1.2265120950323971</v>
      </c>
      <c r="FZ134" s="377">
        <f t="shared" si="554"/>
        <v>-54.574339702760085</v>
      </c>
      <c r="GA134" s="377">
        <f t="shared" si="554"/>
        <v>51.240419415448848</v>
      </c>
      <c r="GB134" s="377">
        <f t="shared" si="554"/>
        <v>-5.605391923990366E-2</v>
      </c>
      <c r="GC134" s="377">
        <f t="shared" si="554"/>
        <v>-0.9889848484848498</v>
      </c>
      <c r="GD134" s="377">
        <f t="shared" si="554"/>
        <v>-0.52262179836512379</v>
      </c>
      <c r="GE134" s="377">
        <f t="shared" si="554"/>
        <v>2.6496042216345643E-3</v>
      </c>
      <c r="GF134" s="377">
        <f>GF133/GF3/6</f>
        <v>-1.0682978723398934E-3</v>
      </c>
      <c r="GG134" s="377">
        <f>GG133/GG3</f>
        <v>1.0648400966183542</v>
      </c>
      <c r="GH134" s="377">
        <f>GH133/GH3</f>
        <v>-2.0062074235807823</v>
      </c>
      <c r="GI134" s="377">
        <f>GI133/GI3</f>
        <v>-1.0682775238095268</v>
      </c>
      <c r="GJ134" s="377">
        <f>GJ133/GJ3/3</f>
        <v>-0.5517146245059289</v>
      </c>
      <c r="GK134" s="377">
        <f>GK133/GK3</f>
        <v>-0.47325595744680676</v>
      </c>
      <c r="GL134" s="377">
        <f>GL133/GL3/2</f>
        <v>-0.59370715935334883</v>
      </c>
    </row>
    <row r="135" spans="3:194">
      <c r="DA135" s="244">
        <f>20/6*25</f>
        <v>83.333333333333343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18"/>
  <sheetViews>
    <sheetView workbookViewId="0">
      <selection activeCell="A2" sqref="A2"/>
    </sheetView>
  </sheetViews>
  <sheetFormatPr defaultRowHeight="12.75"/>
  <cols>
    <col min="1" max="2" width="9.140625" style="178"/>
    <col min="3" max="3" width="23.28515625" style="178" customWidth="1"/>
    <col min="4" max="11" width="9.140625" style="178"/>
    <col min="12" max="12" width="10.85546875" style="178" customWidth="1"/>
    <col min="13" max="13" width="11.42578125" style="178" customWidth="1"/>
    <col min="14" max="16384" width="9.140625" style="24"/>
  </cols>
  <sheetData>
    <row r="1" spans="1:15">
      <c r="A1" s="349" t="s">
        <v>498</v>
      </c>
    </row>
    <row r="3" spans="1:15" s="99" customFormat="1">
      <c r="A3" s="175" t="s">
        <v>255</v>
      </c>
      <c r="B3" s="110"/>
      <c r="C3" s="110"/>
      <c r="D3" s="110"/>
      <c r="E3" s="110" t="s">
        <v>256</v>
      </c>
      <c r="F3" s="108"/>
      <c r="G3" s="110"/>
      <c r="H3" s="110"/>
      <c r="I3" s="110"/>
      <c r="J3" s="110"/>
      <c r="K3" s="110"/>
      <c r="L3" s="110"/>
      <c r="M3" s="110"/>
      <c r="N3" s="102"/>
      <c r="O3" s="102"/>
    </row>
    <row r="4" spans="1:15" s="99" customFormat="1">
      <c r="A4" s="110"/>
      <c r="B4" s="110"/>
      <c r="C4" s="110"/>
      <c r="D4" s="110"/>
      <c r="E4" s="108"/>
      <c r="F4" s="108"/>
      <c r="G4" s="108"/>
      <c r="H4" s="108"/>
      <c r="I4" s="108"/>
      <c r="J4" s="108"/>
      <c r="K4" s="108"/>
      <c r="L4" s="108"/>
      <c r="M4" s="108"/>
      <c r="N4" s="102"/>
      <c r="O4" s="102"/>
    </row>
    <row r="5" spans="1:15" s="99" customFormat="1">
      <c r="A5" s="110"/>
      <c r="B5" s="110"/>
      <c r="C5" s="110"/>
      <c r="D5" s="110"/>
      <c r="E5" s="110"/>
      <c r="F5" s="108"/>
      <c r="G5" s="110"/>
      <c r="H5" s="110"/>
      <c r="I5" s="110"/>
      <c r="J5" s="110"/>
      <c r="K5" s="110"/>
      <c r="L5" s="110"/>
      <c r="M5" s="110"/>
      <c r="N5" s="102"/>
      <c r="O5" s="102"/>
    </row>
    <row r="6" spans="1:15" s="99" customFormat="1">
      <c r="A6" s="110" t="s">
        <v>257</v>
      </c>
      <c r="B6" s="175"/>
      <c r="C6" s="175"/>
      <c r="D6" s="175"/>
      <c r="E6" s="110" t="s">
        <v>259</v>
      </c>
      <c r="F6" s="108"/>
      <c r="G6" s="110"/>
      <c r="H6" s="110"/>
      <c r="I6" s="110"/>
      <c r="J6" s="110" t="s">
        <v>261</v>
      </c>
      <c r="K6" s="110"/>
      <c r="L6" s="110"/>
      <c r="M6" s="110"/>
      <c r="N6" s="102"/>
      <c r="O6" s="102"/>
    </row>
    <row r="7" spans="1:15" s="288" customFormat="1">
      <c r="A7" s="284"/>
      <c r="B7" s="285"/>
      <c r="C7" s="285"/>
      <c r="D7" s="284"/>
      <c r="E7" s="110" t="s">
        <v>260</v>
      </c>
      <c r="F7" s="286"/>
      <c r="G7" s="284"/>
      <c r="H7" s="284"/>
      <c r="I7" s="284"/>
      <c r="J7" s="284"/>
      <c r="K7" s="287"/>
      <c r="L7" s="284"/>
      <c r="M7" s="287"/>
    </row>
    <row r="8" spans="1:15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</row>
    <row r="9" spans="1:15">
      <c r="G9" s="178" t="s">
        <v>27</v>
      </c>
      <c r="M9" s="290"/>
    </row>
    <row r="10" spans="1:15">
      <c r="A10" s="425" t="s">
        <v>64</v>
      </c>
      <c r="B10" s="426" t="s">
        <v>314</v>
      </c>
      <c r="C10" s="425" t="s">
        <v>315</v>
      </c>
      <c r="D10" s="425" t="s">
        <v>316</v>
      </c>
      <c r="E10" s="425"/>
      <c r="F10" s="425"/>
      <c r="G10" s="425"/>
      <c r="H10" s="425"/>
      <c r="I10" s="425" t="s">
        <v>322</v>
      </c>
      <c r="J10" s="427" t="s">
        <v>323</v>
      </c>
      <c r="K10" s="427"/>
      <c r="L10" s="429" t="s">
        <v>326</v>
      </c>
      <c r="M10" s="429"/>
    </row>
    <row r="11" spans="1:15">
      <c r="A11" s="425"/>
      <c r="B11" s="426"/>
      <c r="C11" s="425"/>
      <c r="D11" s="427" t="s">
        <v>317</v>
      </c>
      <c r="E11" s="427" t="s">
        <v>318</v>
      </c>
      <c r="F11" s="427" t="s">
        <v>319</v>
      </c>
      <c r="G11" s="427" t="s">
        <v>320</v>
      </c>
      <c r="H11" s="427" t="s">
        <v>321</v>
      </c>
      <c r="I11" s="425"/>
      <c r="J11" s="428" t="s">
        <v>324</v>
      </c>
      <c r="K11" s="428" t="s">
        <v>325</v>
      </c>
      <c r="L11" s="428" t="s">
        <v>123</v>
      </c>
      <c r="M11" s="430" t="s">
        <v>436</v>
      </c>
    </row>
    <row r="12" spans="1:15" ht="78" customHeight="1">
      <c r="A12" s="291"/>
      <c r="B12" s="291"/>
      <c r="C12" s="292" t="s">
        <v>19</v>
      </c>
      <c r="D12" s="427"/>
      <c r="E12" s="427"/>
      <c r="F12" s="427"/>
      <c r="G12" s="427"/>
      <c r="H12" s="427"/>
      <c r="I12" s="425"/>
      <c r="J12" s="428"/>
      <c r="K12" s="428"/>
      <c r="L12" s="428"/>
      <c r="M12" s="428"/>
    </row>
    <row r="13" spans="1:15">
      <c r="A13" s="293" t="s">
        <v>35</v>
      </c>
      <c r="B13" s="294">
        <v>239</v>
      </c>
      <c r="C13" s="294" t="s">
        <v>36</v>
      </c>
      <c r="D13" s="295">
        <v>24.766666666666669</v>
      </c>
      <c r="E13" s="296">
        <v>124.2</v>
      </c>
      <c r="F13" s="279">
        <v>106</v>
      </c>
      <c r="G13" s="277">
        <f>F13-D13</f>
        <v>81.233333333333334</v>
      </c>
      <c r="H13" s="279">
        <f>E13-F13</f>
        <v>18.200000000000003</v>
      </c>
      <c r="I13" s="295">
        <v>1.41</v>
      </c>
      <c r="J13" s="278">
        <f>H13/G13</f>
        <v>0.2240459581452606</v>
      </c>
      <c r="K13" s="280">
        <f>I13*J13</f>
        <v>0.31590480098481744</v>
      </c>
      <c r="L13" s="257">
        <f>100*K13</f>
        <v>31.590480098481745</v>
      </c>
      <c r="M13" s="258">
        <f>0.1*K13*10000</f>
        <v>315.90480098481748</v>
      </c>
    </row>
    <row r="14" spans="1:15">
      <c r="A14" s="423"/>
      <c r="B14" s="297">
        <v>387</v>
      </c>
      <c r="C14" s="217" t="s">
        <v>364</v>
      </c>
      <c r="D14" s="282">
        <v>21.933333333333334</v>
      </c>
      <c r="E14" s="298">
        <v>113.73</v>
      </c>
      <c r="F14" s="252">
        <v>99.033333333333346</v>
      </c>
      <c r="G14" s="281">
        <f t="shared" ref="G14:G22" si="0">F14-D14</f>
        <v>77.100000000000009</v>
      </c>
      <c r="H14" s="252">
        <f t="shared" ref="H14:H22" si="1">E14-F14</f>
        <v>14.696666666666658</v>
      </c>
      <c r="I14" s="282">
        <v>1.41</v>
      </c>
      <c r="J14" s="283">
        <f t="shared" ref="J14:J22" si="2">H14/G14</f>
        <v>0.19061824470384769</v>
      </c>
      <c r="K14" s="255">
        <f t="shared" ref="K14:K22" si="3">I14*J14</f>
        <v>0.26877172503242525</v>
      </c>
      <c r="L14" s="256">
        <f t="shared" ref="L14:L22" si="4">100*K14</f>
        <v>26.877172503242523</v>
      </c>
      <c r="M14" s="256">
        <f t="shared" ref="M14:M22" si="5">0.1*K14*10000</f>
        <v>268.77172503242525</v>
      </c>
    </row>
    <row r="15" spans="1:15">
      <c r="A15" s="423"/>
      <c r="B15" s="297">
        <v>1240</v>
      </c>
      <c r="C15" s="297" t="s">
        <v>37</v>
      </c>
      <c r="D15" s="282">
        <v>21.333333333333332</v>
      </c>
      <c r="E15" s="298">
        <v>119.27</v>
      </c>
      <c r="F15" s="252">
        <v>104.26666666666667</v>
      </c>
      <c r="G15" s="281">
        <f t="shared" si="0"/>
        <v>82.933333333333337</v>
      </c>
      <c r="H15" s="252">
        <f t="shared" si="1"/>
        <v>15.00333333333333</v>
      </c>
      <c r="I15" s="282">
        <v>1.41</v>
      </c>
      <c r="J15" s="283">
        <f t="shared" si="2"/>
        <v>0.18090836012861733</v>
      </c>
      <c r="K15" s="255">
        <f t="shared" si="3"/>
        <v>0.2550807877813504</v>
      </c>
      <c r="L15" s="256">
        <f t="shared" si="4"/>
        <v>25.50807877813504</v>
      </c>
      <c r="M15" s="256">
        <f t="shared" si="5"/>
        <v>255.08078778135044</v>
      </c>
    </row>
    <row r="16" spans="1:15">
      <c r="A16" s="423"/>
      <c r="B16" s="297">
        <v>1354</v>
      </c>
      <c r="C16" s="297" t="s">
        <v>38</v>
      </c>
      <c r="D16" s="282">
        <v>21.8</v>
      </c>
      <c r="E16" s="298">
        <v>108.2</v>
      </c>
      <c r="F16" s="252">
        <v>94</v>
      </c>
      <c r="G16" s="281">
        <f t="shared" si="0"/>
        <v>72.2</v>
      </c>
      <c r="H16" s="252">
        <f t="shared" si="1"/>
        <v>14.200000000000003</v>
      </c>
      <c r="I16" s="282">
        <v>1.4425477707006373</v>
      </c>
      <c r="J16" s="283">
        <f t="shared" si="2"/>
        <v>0.19667590027700835</v>
      </c>
      <c r="K16" s="255">
        <f t="shared" si="3"/>
        <v>0.28371438149513928</v>
      </c>
      <c r="L16" s="256">
        <f t="shared" si="4"/>
        <v>28.371438149513928</v>
      </c>
      <c r="M16" s="256">
        <f t="shared" si="5"/>
        <v>283.71438149513926</v>
      </c>
    </row>
    <row r="17" spans="1:13">
      <c r="A17" s="423"/>
      <c r="B17" s="297">
        <v>248</v>
      </c>
      <c r="C17" s="297" t="s">
        <v>39</v>
      </c>
      <c r="D17" s="282">
        <v>23.233333333333334</v>
      </c>
      <c r="E17" s="298">
        <v>107.37</v>
      </c>
      <c r="F17" s="252">
        <v>93.233333333333334</v>
      </c>
      <c r="G17" s="281">
        <f t="shared" si="0"/>
        <v>70</v>
      </c>
      <c r="H17" s="252">
        <f t="shared" si="1"/>
        <v>14.13666666666667</v>
      </c>
      <c r="I17" s="282">
        <v>1.4449256900212315</v>
      </c>
      <c r="J17" s="283">
        <f t="shared" si="2"/>
        <v>0.20195238095238099</v>
      </c>
      <c r="K17" s="255">
        <f t="shared" si="3"/>
        <v>0.29180618339904973</v>
      </c>
      <c r="L17" s="256">
        <f t="shared" si="4"/>
        <v>29.180618339904974</v>
      </c>
      <c r="M17" s="256">
        <f t="shared" si="5"/>
        <v>291.80618339904976</v>
      </c>
    </row>
    <row r="18" spans="1:13">
      <c r="A18" s="424"/>
      <c r="B18" s="297">
        <v>199</v>
      </c>
      <c r="C18" s="297" t="s">
        <v>40</v>
      </c>
      <c r="D18" s="282">
        <v>21.733333333333334</v>
      </c>
      <c r="E18" s="298">
        <v>97.57</v>
      </c>
      <c r="F18" s="252">
        <v>83.333333333333329</v>
      </c>
      <c r="G18" s="281">
        <f t="shared" si="0"/>
        <v>61.599999999999994</v>
      </c>
      <c r="H18" s="252">
        <f t="shared" si="1"/>
        <v>14.236666666666665</v>
      </c>
      <c r="I18" s="282">
        <v>1.4141825902335456</v>
      </c>
      <c r="J18" s="283">
        <f t="shared" si="2"/>
        <v>0.23111471861471861</v>
      </c>
      <c r="K18" s="255">
        <f t="shared" si="3"/>
        <v>0.32683841141165981</v>
      </c>
      <c r="L18" s="256">
        <f t="shared" si="4"/>
        <v>32.683841141165985</v>
      </c>
      <c r="M18" s="256">
        <f t="shared" si="5"/>
        <v>326.83841141165982</v>
      </c>
    </row>
    <row r="19" spans="1:13">
      <c r="A19" s="424"/>
      <c r="B19" s="297">
        <v>106</v>
      </c>
      <c r="C19" s="297" t="s">
        <v>41</v>
      </c>
      <c r="D19" s="282">
        <v>23.600000000000005</v>
      </c>
      <c r="E19" s="298">
        <v>102.37</v>
      </c>
      <c r="F19" s="252">
        <v>85.633333333333326</v>
      </c>
      <c r="G19" s="281">
        <f t="shared" si="0"/>
        <v>62.033333333333317</v>
      </c>
      <c r="H19" s="252">
        <f t="shared" si="1"/>
        <v>16.736666666666679</v>
      </c>
      <c r="I19" s="282">
        <v>1.2993630573248407</v>
      </c>
      <c r="J19" s="283">
        <f t="shared" si="2"/>
        <v>0.26980118216012922</v>
      </c>
      <c r="K19" s="255">
        <f t="shared" si="3"/>
        <v>0.35056968892144175</v>
      </c>
      <c r="L19" s="256">
        <f t="shared" si="4"/>
        <v>35.056968892144177</v>
      </c>
      <c r="M19" s="256">
        <f t="shared" si="5"/>
        <v>350.56968892144181</v>
      </c>
    </row>
    <row r="20" spans="1:13">
      <c r="A20" s="291"/>
      <c r="B20" s="297">
        <v>120</v>
      </c>
      <c r="C20" s="297" t="s">
        <v>42</v>
      </c>
      <c r="D20" s="282">
        <v>21.366666666666664</v>
      </c>
      <c r="E20" s="298">
        <v>99.63</v>
      </c>
      <c r="F20" s="252">
        <v>83.433333333333323</v>
      </c>
      <c r="G20" s="281">
        <f t="shared" si="0"/>
        <v>62.066666666666663</v>
      </c>
      <c r="H20" s="252">
        <f t="shared" si="1"/>
        <v>16.196666666666673</v>
      </c>
      <c r="I20" s="282">
        <v>1.3241613588110401</v>
      </c>
      <c r="J20" s="283">
        <f t="shared" si="2"/>
        <v>0.2609559613319013</v>
      </c>
      <c r="K20" s="255">
        <f t="shared" si="3"/>
        <v>0.34554780034709165</v>
      </c>
      <c r="L20" s="256">
        <f t="shared" si="4"/>
        <v>34.554780034709168</v>
      </c>
      <c r="M20" s="256">
        <f t="shared" si="5"/>
        <v>345.54780034709165</v>
      </c>
    </row>
    <row r="21" spans="1:13">
      <c r="A21" s="291"/>
      <c r="B21" s="297">
        <v>426800</v>
      </c>
      <c r="C21" s="297" t="s">
        <v>43</v>
      </c>
      <c r="D21" s="282">
        <v>22.5</v>
      </c>
      <c r="E21" s="298">
        <v>99.43</v>
      </c>
      <c r="F21" s="252">
        <v>84.100000000000009</v>
      </c>
      <c r="G21" s="281">
        <f t="shared" si="0"/>
        <v>61.600000000000009</v>
      </c>
      <c r="H21" s="252">
        <f t="shared" si="1"/>
        <v>15.329999999999998</v>
      </c>
      <c r="I21" s="282">
        <v>1.3277282377919319</v>
      </c>
      <c r="J21" s="283">
        <f t="shared" si="2"/>
        <v>0.24886363636363631</v>
      </c>
      <c r="K21" s="255">
        <f t="shared" si="3"/>
        <v>0.33042327735958299</v>
      </c>
      <c r="L21" s="256">
        <f t="shared" si="4"/>
        <v>33.042327735958295</v>
      </c>
      <c r="M21" s="256">
        <f t="shared" si="5"/>
        <v>330.42327735958298</v>
      </c>
    </row>
    <row r="22" spans="1:13">
      <c r="A22" s="291"/>
      <c r="B22" s="297">
        <v>430070</v>
      </c>
      <c r="C22" s="297" t="s">
        <v>44</v>
      </c>
      <c r="D22" s="282">
        <v>22.666666666666668</v>
      </c>
      <c r="E22" s="298">
        <v>102.73</v>
      </c>
      <c r="F22" s="252">
        <v>86.733333333333334</v>
      </c>
      <c r="G22" s="281">
        <f t="shared" si="0"/>
        <v>64.066666666666663</v>
      </c>
      <c r="H22" s="252">
        <f t="shared" si="1"/>
        <v>15.99666666666667</v>
      </c>
      <c r="I22" s="282">
        <v>1.3064968152866241</v>
      </c>
      <c r="J22" s="283">
        <f t="shared" si="2"/>
        <v>0.24968782518210203</v>
      </c>
      <c r="K22" s="255">
        <f t="shared" si="3"/>
        <v>0.32621634841625963</v>
      </c>
      <c r="L22" s="256">
        <f t="shared" si="4"/>
        <v>32.621634841625962</v>
      </c>
      <c r="M22" s="256">
        <f t="shared" si="5"/>
        <v>326.21634841625968</v>
      </c>
    </row>
    <row r="23" spans="1:13">
      <c r="A23" s="290"/>
      <c r="B23" s="95"/>
      <c r="C23" s="95"/>
      <c r="D23" s="299"/>
      <c r="E23" s="300"/>
      <c r="F23" s="301"/>
      <c r="G23" s="302"/>
      <c r="H23" s="301"/>
      <c r="I23" s="299"/>
      <c r="J23" s="303"/>
      <c r="K23" s="304"/>
      <c r="L23" s="257"/>
      <c r="M23" s="257"/>
    </row>
    <row r="24" spans="1:13">
      <c r="A24" s="290"/>
      <c r="B24" s="306"/>
      <c r="C24" s="294"/>
      <c r="D24" s="279"/>
      <c r="E24" s="279"/>
      <c r="F24" s="279"/>
      <c r="G24" s="277"/>
      <c r="H24" s="253"/>
      <c r="I24" s="254"/>
      <c r="J24" s="278"/>
      <c r="K24" s="280"/>
      <c r="L24" s="257"/>
      <c r="M24" s="257"/>
    </row>
    <row r="25" spans="1:13" ht="13.5" customHeight="1">
      <c r="A25" s="425" t="s">
        <v>64</v>
      </c>
      <c r="B25" s="426" t="s">
        <v>314</v>
      </c>
      <c r="C25" s="425" t="s">
        <v>315</v>
      </c>
      <c r="D25" s="425" t="s">
        <v>316</v>
      </c>
      <c r="E25" s="425"/>
      <c r="F25" s="425"/>
      <c r="G25" s="425"/>
      <c r="H25" s="425"/>
      <c r="I25" s="425" t="s">
        <v>322</v>
      </c>
      <c r="J25" s="427" t="s">
        <v>323</v>
      </c>
      <c r="K25" s="427"/>
      <c r="L25" s="429" t="s">
        <v>326</v>
      </c>
      <c r="M25" s="429"/>
    </row>
    <row r="26" spans="1:13" ht="13.5" customHeight="1">
      <c r="A26" s="425"/>
      <c r="B26" s="426"/>
      <c r="C26" s="425"/>
      <c r="D26" s="427" t="s">
        <v>317</v>
      </c>
      <c r="E26" s="427" t="s">
        <v>318</v>
      </c>
      <c r="F26" s="427" t="s">
        <v>319</v>
      </c>
      <c r="G26" s="427" t="s">
        <v>320</v>
      </c>
      <c r="H26" s="427" t="s">
        <v>321</v>
      </c>
      <c r="I26" s="425"/>
      <c r="J26" s="428" t="s">
        <v>324</v>
      </c>
      <c r="K26" s="428" t="s">
        <v>325</v>
      </c>
      <c r="L26" s="428" t="s">
        <v>123</v>
      </c>
      <c r="M26" s="430" t="s">
        <v>436</v>
      </c>
    </row>
    <row r="27" spans="1:13">
      <c r="A27" s="291"/>
      <c r="B27" s="291"/>
      <c r="C27" s="292" t="s">
        <v>19</v>
      </c>
      <c r="D27" s="427"/>
      <c r="E27" s="427"/>
      <c r="F27" s="427"/>
      <c r="G27" s="427"/>
      <c r="H27" s="427"/>
      <c r="I27" s="425"/>
      <c r="J27" s="428"/>
      <c r="K27" s="428"/>
      <c r="L27" s="428"/>
      <c r="M27" s="428"/>
    </row>
    <row r="28" spans="1:13">
      <c r="A28" s="305" t="s">
        <v>49</v>
      </c>
      <c r="B28" s="297">
        <v>843</v>
      </c>
      <c r="C28" s="297" t="s">
        <v>36</v>
      </c>
      <c r="D28" s="252">
        <v>21.62222222222222</v>
      </c>
      <c r="E28" s="252">
        <v>110.39</v>
      </c>
      <c r="F28" s="252">
        <v>98.522222222222211</v>
      </c>
      <c r="G28" s="281">
        <f>F28-D28</f>
        <v>76.899999999999991</v>
      </c>
      <c r="H28" s="252">
        <f>E28-F28</f>
        <v>11.867777777777789</v>
      </c>
      <c r="I28" s="282">
        <v>1.41</v>
      </c>
      <c r="J28" s="283">
        <f t="shared" ref="J28:J37" si="6">H28/G28</f>
        <v>0.15432740933391145</v>
      </c>
      <c r="K28" s="255">
        <f>I28*J28</f>
        <v>0.21760164716081515</v>
      </c>
      <c r="L28" s="256">
        <f>100*K28</f>
        <v>21.760164716081515</v>
      </c>
      <c r="M28" s="256">
        <f>0.1*K28*10000</f>
        <v>217.60164716081516</v>
      </c>
    </row>
    <row r="29" spans="1:13">
      <c r="A29" s="423"/>
      <c r="B29" s="297">
        <v>529</v>
      </c>
      <c r="C29" s="217" t="s">
        <v>364</v>
      </c>
      <c r="D29" s="252">
        <v>21.399999999999995</v>
      </c>
      <c r="E29" s="252">
        <v>106.83</v>
      </c>
      <c r="F29" s="252">
        <v>95.111111111111114</v>
      </c>
      <c r="G29" s="281">
        <f t="shared" ref="G29:G37" si="7">F29-D29</f>
        <v>73.711111111111123</v>
      </c>
      <c r="H29" s="252">
        <f t="shared" ref="H29:H37" si="8">E29-F29</f>
        <v>11.718888888888884</v>
      </c>
      <c r="I29" s="282">
        <v>1.41</v>
      </c>
      <c r="J29" s="283">
        <f t="shared" si="6"/>
        <v>0.15898402170636108</v>
      </c>
      <c r="K29" s="255">
        <f t="shared" ref="K29:K37" si="9">I29*J29</f>
        <v>0.22416747060596912</v>
      </c>
      <c r="L29" s="256">
        <f t="shared" ref="L29:L37" si="10">100*K29</f>
        <v>22.416747060596911</v>
      </c>
      <c r="M29" s="256">
        <f t="shared" ref="M29:M37" si="11">0.1*K29*10000</f>
        <v>224.16747060596913</v>
      </c>
    </row>
    <row r="30" spans="1:13">
      <c r="A30" s="423"/>
      <c r="B30" s="297">
        <v>219</v>
      </c>
      <c r="C30" s="297" t="s">
        <v>37</v>
      </c>
      <c r="D30" s="252">
        <v>21.466666666666669</v>
      </c>
      <c r="E30" s="252">
        <v>116.42</v>
      </c>
      <c r="F30" s="252">
        <v>102.52222222222223</v>
      </c>
      <c r="G30" s="281">
        <f t="shared" si="7"/>
        <v>81.055555555555557</v>
      </c>
      <c r="H30" s="252">
        <f t="shared" si="8"/>
        <v>13.897777777777776</v>
      </c>
      <c r="I30" s="282">
        <v>1.41</v>
      </c>
      <c r="J30" s="283">
        <f t="shared" si="6"/>
        <v>0.17145990404386563</v>
      </c>
      <c r="K30" s="255">
        <f t="shared" si="9"/>
        <v>0.24175846470185053</v>
      </c>
      <c r="L30" s="256">
        <f t="shared" si="10"/>
        <v>24.175846470185054</v>
      </c>
      <c r="M30" s="256">
        <f t="shared" si="11"/>
        <v>241.75846470185056</v>
      </c>
    </row>
    <row r="31" spans="1:13">
      <c r="A31" s="423"/>
      <c r="B31" s="297">
        <v>786</v>
      </c>
      <c r="C31" s="297" t="s">
        <v>38</v>
      </c>
      <c r="D31" s="252">
        <v>21.266666666666666</v>
      </c>
      <c r="E31" s="252">
        <v>118.02</v>
      </c>
      <c r="F31" s="252">
        <v>103.22222222222223</v>
      </c>
      <c r="G31" s="281">
        <f t="shared" si="7"/>
        <v>81.955555555555563</v>
      </c>
      <c r="H31" s="252">
        <f t="shared" si="8"/>
        <v>14.797777777777767</v>
      </c>
      <c r="I31" s="282">
        <v>1.4425477707006373</v>
      </c>
      <c r="J31" s="283">
        <f t="shared" si="6"/>
        <v>0.18055856832971787</v>
      </c>
      <c r="K31" s="255">
        <f t="shared" si="9"/>
        <v>0.26046436022493319</v>
      </c>
      <c r="L31" s="256">
        <f t="shared" si="10"/>
        <v>26.046436022493317</v>
      </c>
      <c r="M31" s="256">
        <f t="shared" si="11"/>
        <v>260.46436022493322</v>
      </c>
    </row>
    <row r="32" spans="1:13">
      <c r="A32" s="423"/>
      <c r="B32" s="297">
        <v>662</v>
      </c>
      <c r="C32" s="297" t="s">
        <v>39</v>
      </c>
      <c r="D32" s="252">
        <v>21.288888888888888</v>
      </c>
      <c r="E32" s="252">
        <v>124.13</v>
      </c>
      <c r="F32" s="252">
        <v>106.65555555555557</v>
      </c>
      <c r="G32" s="281">
        <f t="shared" si="7"/>
        <v>85.366666666666674</v>
      </c>
      <c r="H32" s="252">
        <f t="shared" si="8"/>
        <v>17.47444444444443</v>
      </c>
      <c r="I32" s="282">
        <v>1.4449256900212315</v>
      </c>
      <c r="J32" s="283">
        <f t="shared" si="6"/>
        <v>0.2046986854093451</v>
      </c>
      <c r="K32" s="255">
        <f t="shared" si="9"/>
        <v>0.29577438926153699</v>
      </c>
      <c r="L32" s="256">
        <f t="shared" si="10"/>
        <v>29.577438926153697</v>
      </c>
      <c r="M32" s="256">
        <f t="shared" si="11"/>
        <v>295.77438926153701</v>
      </c>
    </row>
    <row r="33" spans="1:13">
      <c r="A33" s="424"/>
      <c r="B33" s="297">
        <v>98</v>
      </c>
      <c r="C33" s="297" t="s">
        <v>40</v>
      </c>
      <c r="D33" s="252">
        <v>21.344444444444445</v>
      </c>
      <c r="E33" s="252">
        <v>121.48</v>
      </c>
      <c r="F33" s="252">
        <v>103.58888888888889</v>
      </c>
      <c r="G33" s="281">
        <f t="shared" si="7"/>
        <v>82.24444444444444</v>
      </c>
      <c r="H33" s="252">
        <f t="shared" si="8"/>
        <v>17.891111111111115</v>
      </c>
      <c r="I33" s="282">
        <v>1.4141825902335456</v>
      </c>
      <c r="J33" s="283">
        <f t="shared" si="6"/>
        <v>0.21753580113482848</v>
      </c>
      <c r="K33" s="255">
        <f t="shared" si="9"/>
        <v>0.30763534271738124</v>
      </c>
      <c r="L33" s="256">
        <f t="shared" si="10"/>
        <v>30.763534271738123</v>
      </c>
      <c r="M33" s="256">
        <f t="shared" si="11"/>
        <v>307.63534271738126</v>
      </c>
    </row>
    <row r="34" spans="1:13">
      <c r="A34" s="424"/>
      <c r="B34" s="297">
        <v>230</v>
      </c>
      <c r="C34" s="297" t="s">
        <v>41</v>
      </c>
      <c r="D34" s="252">
        <v>21.7</v>
      </c>
      <c r="E34" s="252">
        <v>118.51</v>
      </c>
      <c r="F34" s="252">
        <v>100.58888888888889</v>
      </c>
      <c r="G34" s="281">
        <f t="shared" si="7"/>
        <v>78.888888888888886</v>
      </c>
      <c r="H34" s="252">
        <f t="shared" si="8"/>
        <v>17.921111111111117</v>
      </c>
      <c r="I34" s="282">
        <v>1.2993630573248407</v>
      </c>
      <c r="J34" s="283">
        <f t="shared" si="6"/>
        <v>0.22716901408450713</v>
      </c>
      <c r="K34" s="255">
        <f t="shared" si="9"/>
        <v>0.29517502467031498</v>
      </c>
      <c r="L34" s="256">
        <f t="shared" si="10"/>
        <v>29.517502467031498</v>
      </c>
      <c r="M34" s="256">
        <f t="shared" si="11"/>
        <v>295.175024670315</v>
      </c>
    </row>
    <row r="35" spans="1:13">
      <c r="A35" s="291"/>
      <c r="B35" s="297">
        <v>439</v>
      </c>
      <c r="C35" s="297" t="s">
        <v>42</v>
      </c>
      <c r="D35" s="252">
        <v>21.055555555555557</v>
      </c>
      <c r="E35" s="252">
        <v>122.1</v>
      </c>
      <c r="F35" s="252">
        <v>103.28888888888889</v>
      </c>
      <c r="G35" s="281">
        <f t="shared" si="7"/>
        <v>82.233333333333334</v>
      </c>
      <c r="H35" s="252">
        <f t="shared" si="8"/>
        <v>18.811111111111103</v>
      </c>
      <c r="I35" s="282">
        <v>1.3241613588110401</v>
      </c>
      <c r="J35" s="283">
        <f t="shared" si="6"/>
        <v>0.22875287123361698</v>
      </c>
      <c r="K35" s="255">
        <f t="shared" si="9"/>
        <v>0.30290571280463319</v>
      </c>
      <c r="L35" s="256">
        <f t="shared" si="10"/>
        <v>30.290571280463318</v>
      </c>
      <c r="M35" s="256">
        <f t="shared" si="11"/>
        <v>302.9057128046332</v>
      </c>
    </row>
    <row r="36" spans="1:13">
      <c r="A36" s="291"/>
      <c r="B36" s="297">
        <v>138</v>
      </c>
      <c r="C36" s="297" t="s">
        <v>43</v>
      </c>
      <c r="D36" s="252">
        <v>21.411111111111111</v>
      </c>
      <c r="E36" s="252">
        <v>121.14</v>
      </c>
      <c r="F36" s="252">
        <v>100.30000000000001</v>
      </c>
      <c r="G36" s="281">
        <f t="shared" si="7"/>
        <v>78.8888888888889</v>
      </c>
      <c r="H36" s="252">
        <f t="shared" si="8"/>
        <v>20.839999999999989</v>
      </c>
      <c r="I36" s="282">
        <v>1.3277282377919319</v>
      </c>
      <c r="J36" s="283">
        <f t="shared" si="6"/>
        <v>0.26416901408450688</v>
      </c>
      <c r="K36" s="255">
        <f t="shared" si="9"/>
        <v>0.35074465954965439</v>
      </c>
      <c r="L36" s="256">
        <f t="shared" si="10"/>
        <v>35.07446595496544</v>
      </c>
      <c r="M36" s="256">
        <f t="shared" si="11"/>
        <v>350.74465954965439</v>
      </c>
    </row>
    <row r="37" spans="1:13">
      <c r="A37" s="291"/>
      <c r="B37" s="297">
        <v>126</v>
      </c>
      <c r="C37" s="297" t="s">
        <v>44</v>
      </c>
      <c r="D37" s="252">
        <v>21.5</v>
      </c>
      <c r="E37" s="252">
        <v>120.47</v>
      </c>
      <c r="F37" s="252">
        <v>104.51111111111111</v>
      </c>
      <c r="G37" s="281">
        <f t="shared" si="7"/>
        <v>83.011111111111106</v>
      </c>
      <c r="H37" s="252">
        <f t="shared" si="8"/>
        <v>15.958888888888893</v>
      </c>
      <c r="I37" s="282">
        <v>1.3064968152866241</v>
      </c>
      <c r="J37" s="283">
        <f t="shared" si="6"/>
        <v>0.1922500334627226</v>
      </c>
      <c r="K37" s="255">
        <f t="shared" si="9"/>
        <v>0.251174056457794</v>
      </c>
      <c r="L37" s="256">
        <f t="shared" si="10"/>
        <v>25.117405645779399</v>
      </c>
      <c r="M37" s="256">
        <f t="shared" si="11"/>
        <v>251.17405645779402</v>
      </c>
    </row>
    <row r="38" spans="1:13">
      <c r="A38" s="307"/>
      <c r="B38" s="95"/>
      <c r="C38" s="95"/>
      <c r="D38" s="301"/>
      <c r="E38" s="301"/>
      <c r="F38" s="301"/>
      <c r="G38" s="302"/>
      <c r="H38" s="301"/>
      <c r="I38" s="299"/>
      <c r="J38" s="303"/>
      <c r="K38" s="304"/>
      <c r="L38" s="257"/>
      <c r="M38" s="258"/>
    </row>
    <row r="39" spans="1:13" ht="13.5" customHeight="1">
      <c r="A39" s="425" t="s">
        <v>64</v>
      </c>
      <c r="B39" s="426" t="s">
        <v>314</v>
      </c>
      <c r="C39" s="425" t="s">
        <v>315</v>
      </c>
      <c r="D39" s="425" t="s">
        <v>316</v>
      </c>
      <c r="E39" s="425"/>
      <c r="F39" s="425"/>
      <c r="G39" s="425"/>
      <c r="H39" s="425"/>
      <c r="I39" s="425" t="s">
        <v>322</v>
      </c>
      <c r="J39" s="427" t="s">
        <v>323</v>
      </c>
      <c r="K39" s="427"/>
      <c r="L39" s="429" t="s">
        <v>326</v>
      </c>
      <c r="M39" s="429"/>
    </row>
    <row r="40" spans="1:13" ht="13.5" customHeight="1">
      <c r="A40" s="425"/>
      <c r="B40" s="426"/>
      <c r="C40" s="425"/>
      <c r="D40" s="427" t="s">
        <v>317</v>
      </c>
      <c r="E40" s="427" t="s">
        <v>318</v>
      </c>
      <c r="F40" s="427" t="s">
        <v>319</v>
      </c>
      <c r="G40" s="427" t="s">
        <v>320</v>
      </c>
      <c r="H40" s="427" t="s">
        <v>321</v>
      </c>
      <c r="I40" s="425"/>
      <c r="J40" s="428" t="s">
        <v>324</v>
      </c>
      <c r="K40" s="428" t="s">
        <v>325</v>
      </c>
      <c r="L40" s="428" t="s">
        <v>123</v>
      </c>
      <c r="M40" s="430" t="s">
        <v>436</v>
      </c>
    </row>
    <row r="41" spans="1:13">
      <c r="A41" s="291"/>
      <c r="B41" s="291"/>
      <c r="C41" s="292" t="s">
        <v>19</v>
      </c>
      <c r="D41" s="427"/>
      <c r="E41" s="427"/>
      <c r="F41" s="427"/>
      <c r="G41" s="427"/>
      <c r="H41" s="427"/>
      <c r="I41" s="425"/>
      <c r="J41" s="428"/>
      <c r="K41" s="428"/>
      <c r="L41" s="428"/>
      <c r="M41" s="428"/>
    </row>
    <row r="42" spans="1:13">
      <c r="A42" s="305" t="s">
        <v>50</v>
      </c>
      <c r="B42" s="297">
        <v>545</v>
      </c>
      <c r="C42" s="297" t="s">
        <v>36</v>
      </c>
      <c r="D42" s="282">
        <v>21.833333333333332</v>
      </c>
      <c r="E42" s="282">
        <v>81.31</v>
      </c>
      <c r="F42" s="282">
        <v>72.8</v>
      </c>
      <c r="G42" s="281">
        <f>F42-D42</f>
        <v>50.966666666666669</v>
      </c>
      <c r="H42" s="252">
        <f>E42-F42</f>
        <v>8.5100000000000051</v>
      </c>
      <c r="I42" s="252">
        <v>1.41</v>
      </c>
      <c r="J42" s="283">
        <f t="shared" ref="J42:J51" si="12">H42/G42</f>
        <v>0.16697187704381958</v>
      </c>
      <c r="K42" s="255">
        <f>I42*J42</f>
        <v>0.23543034663178558</v>
      </c>
      <c r="L42" s="256">
        <f>100*K42</f>
        <v>23.54303466317856</v>
      </c>
      <c r="M42" s="256">
        <f>0.1*K42*10000</f>
        <v>235.43034663178557</v>
      </c>
    </row>
    <row r="43" spans="1:13">
      <c r="A43" s="423"/>
      <c r="B43" s="297">
        <v>36</v>
      </c>
      <c r="C43" s="217" t="s">
        <v>364</v>
      </c>
      <c r="D43" s="282">
        <v>22.62222222222222</v>
      </c>
      <c r="E43" s="282">
        <v>83.88</v>
      </c>
      <c r="F43" s="282">
        <v>75.388888888888886</v>
      </c>
      <c r="G43" s="281">
        <f t="shared" ref="G43:G51" si="13">F43-D43</f>
        <v>52.766666666666666</v>
      </c>
      <c r="H43" s="252">
        <f t="shared" ref="H43:H51" si="14">E43-F43</f>
        <v>8.4911111111111097</v>
      </c>
      <c r="I43" s="252">
        <v>1.41</v>
      </c>
      <c r="J43" s="283">
        <f t="shared" si="12"/>
        <v>0.16091808801853019</v>
      </c>
      <c r="K43" s="255">
        <f t="shared" ref="K43:K51" si="15">I43*J43</f>
        <v>0.22689450410612755</v>
      </c>
      <c r="L43" s="256">
        <f t="shared" ref="L43:L51" si="16">100*K43</f>
        <v>22.689450410612753</v>
      </c>
      <c r="M43" s="256">
        <f t="shared" ref="M43:M51" si="17">0.1*K43*10000</f>
        <v>226.89450410612756</v>
      </c>
    </row>
    <row r="44" spans="1:13">
      <c r="A44" s="423"/>
      <c r="B44" s="297">
        <v>138</v>
      </c>
      <c r="C44" s="297" t="s">
        <v>37</v>
      </c>
      <c r="D44" s="282">
        <v>21.633333333333333</v>
      </c>
      <c r="E44" s="282">
        <v>90.43</v>
      </c>
      <c r="F44" s="282">
        <v>79.8</v>
      </c>
      <c r="G44" s="281">
        <f t="shared" si="13"/>
        <v>58.166666666666664</v>
      </c>
      <c r="H44" s="252">
        <f t="shared" si="14"/>
        <v>10.63000000000001</v>
      </c>
      <c r="I44" s="252">
        <v>1.41</v>
      </c>
      <c r="J44" s="283">
        <f t="shared" si="12"/>
        <v>0.18275071633237841</v>
      </c>
      <c r="K44" s="255">
        <f t="shared" si="15"/>
        <v>0.25767851002865355</v>
      </c>
      <c r="L44" s="256">
        <f t="shared" si="16"/>
        <v>25.767851002865356</v>
      </c>
      <c r="M44" s="256">
        <f t="shared" si="17"/>
        <v>257.67851002865353</v>
      </c>
    </row>
    <row r="45" spans="1:13">
      <c r="A45" s="423"/>
      <c r="B45" s="297">
        <v>786</v>
      </c>
      <c r="C45" s="297" t="s">
        <v>38</v>
      </c>
      <c r="D45" s="282">
        <v>21.977777777777778</v>
      </c>
      <c r="E45" s="282">
        <v>95.88</v>
      </c>
      <c r="F45" s="282">
        <v>83.388888888888886</v>
      </c>
      <c r="G45" s="281">
        <f t="shared" si="13"/>
        <v>61.411111111111111</v>
      </c>
      <c r="H45" s="252">
        <f t="shared" si="14"/>
        <v>12.49111111111111</v>
      </c>
      <c r="I45" s="252">
        <v>1.4425477707006373</v>
      </c>
      <c r="J45" s="283">
        <f t="shared" si="12"/>
        <v>0.20340148362583677</v>
      </c>
      <c r="K45" s="255">
        <f t="shared" si="15"/>
        <v>0.29341635676165301</v>
      </c>
      <c r="L45" s="256">
        <f t="shared" si="16"/>
        <v>29.3416356761653</v>
      </c>
      <c r="M45" s="256">
        <f t="shared" si="17"/>
        <v>293.41635676165305</v>
      </c>
    </row>
    <row r="46" spans="1:13">
      <c r="A46" s="423"/>
      <c r="B46" s="297">
        <v>662</v>
      </c>
      <c r="C46" s="297" t="s">
        <v>39</v>
      </c>
      <c r="D46" s="282">
        <v>21.688888888888883</v>
      </c>
      <c r="E46" s="282">
        <v>94.83</v>
      </c>
      <c r="F46" s="282">
        <v>81.688888888888897</v>
      </c>
      <c r="G46" s="281">
        <f t="shared" si="13"/>
        <v>60.000000000000014</v>
      </c>
      <c r="H46" s="252">
        <f t="shared" si="14"/>
        <v>13.141111111111101</v>
      </c>
      <c r="I46" s="252">
        <v>1.4449256900212315</v>
      </c>
      <c r="J46" s="283">
        <f t="shared" si="12"/>
        <v>0.21901851851851831</v>
      </c>
      <c r="K46" s="255">
        <f t="shared" si="15"/>
        <v>0.31646548399779795</v>
      </c>
      <c r="L46" s="256">
        <f t="shared" si="16"/>
        <v>31.646548399779796</v>
      </c>
      <c r="M46" s="256">
        <f t="shared" si="17"/>
        <v>316.46548399779795</v>
      </c>
    </row>
    <row r="47" spans="1:13">
      <c r="A47" s="424"/>
      <c r="B47" s="297">
        <v>10</v>
      </c>
      <c r="C47" s="297" t="s">
        <v>40</v>
      </c>
      <c r="D47" s="282">
        <v>21.477777777777774</v>
      </c>
      <c r="E47" s="282">
        <v>102.83</v>
      </c>
      <c r="F47" s="282">
        <v>86.6</v>
      </c>
      <c r="G47" s="281">
        <f t="shared" si="13"/>
        <v>65.12222222222222</v>
      </c>
      <c r="H47" s="252">
        <f t="shared" si="14"/>
        <v>16.230000000000004</v>
      </c>
      <c r="I47" s="252">
        <v>1.4141825902335456</v>
      </c>
      <c r="J47" s="283">
        <f t="shared" si="12"/>
        <v>0.24922368196553496</v>
      </c>
      <c r="K47" s="255">
        <f t="shared" si="15"/>
        <v>0.35244779210956162</v>
      </c>
      <c r="L47" s="256">
        <f t="shared" si="16"/>
        <v>35.24477921095616</v>
      </c>
      <c r="M47" s="256">
        <f t="shared" si="17"/>
        <v>352.44779210956165</v>
      </c>
    </row>
    <row r="48" spans="1:13">
      <c r="A48" s="424"/>
      <c r="B48" s="297">
        <v>640</v>
      </c>
      <c r="C48" s="297" t="s">
        <v>41</v>
      </c>
      <c r="D48" s="282">
        <v>21.5</v>
      </c>
      <c r="E48" s="282">
        <v>101.48</v>
      </c>
      <c r="F48" s="282">
        <v>85.088888888888903</v>
      </c>
      <c r="G48" s="281">
        <f t="shared" si="13"/>
        <v>63.588888888888903</v>
      </c>
      <c r="H48" s="252">
        <f t="shared" si="14"/>
        <v>16.391111111111101</v>
      </c>
      <c r="I48" s="252">
        <v>1.2993630573248407</v>
      </c>
      <c r="J48" s="283">
        <f t="shared" si="12"/>
        <v>0.25776690546915931</v>
      </c>
      <c r="K48" s="255">
        <f t="shared" si="15"/>
        <v>0.33493279436757006</v>
      </c>
      <c r="L48" s="256">
        <f t="shared" si="16"/>
        <v>33.493279436757007</v>
      </c>
      <c r="M48" s="256">
        <f t="shared" si="17"/>
        <v>334.93279436757007</v>
      </c>
    </row>
    <row r="49" spans="1:13">
      <c r="A49" s="291"/>
      <c r="B49" s="297">
        <v>496</v>
      </c>
      <c r="C49" s="297" t="s">
        <v>42</v>
      </c>
      <c r="D49" s="282">
        <v>22.277777777777779</v>
      </c>
      <c r="E49" s="282">
        <v>110.76</v>
      </c>
      <c r="F49" s="282">
        <v>92.499999999999986</v>
      </c>
      <c r="G49" s="281">
        <f t="shared" si="13"/>
        <v>70.2222222222222</v>
      </c>
      <c r="H49" s="252">
        <f t="shared" si="14"/>
        <v>18.260000000000019</v>
      </c>
      <c r="I49" s="252">
        <v>1.3241613588110401</v>
      </c>
      <c r="J49" s="283">
        <f t="shared" si="12"/>
        <v>0.26003164556962061</v>
      </c>
      <c r="K49" s="255">
        <f t="shared" si="15"/>
        <v>0.34432385713133962</v>
      </c>
      <c r="L49" s="256">
        <f t="shared" si="16"/>
        <v>34.432385713133961</v>
      </c>
      <c r="M49" s="256">
        <f t="shared" si="17"/>
        <v>344.32385713133965</v>
      </c>
    </row>
    <row r="50" spans="1:13">
      <c r="A50" s="291"/>
      <c r="B50" s="297">
        <v>240</v>
      </c>
      <c r="C50" s="297" t="s">
        <v>43</v>
      </c>
      <c r="D50" s="282">
        <v>22.477777777777774</v>
      </c>
      <c r="E50" s="282">
        <v>105.62</v>
      </c>
      <c r="F50" s="282">
        <v>87.844444444444434</v>
      </c>
      <c r="G50" s="281">
        <f t="shared" si="13"/>
        <v>65.36666666666666</v>
      </c>
      <c r="H50" s="252">
        <f t="shared" si="14"/>
        <v>17.77555555555557</v>
      </c>
      <c r="I50" s="252">
        <v>1.3277282377919319</v>
      </c>
      <c r="J50" s="283">
        <f t="shared" si="12"/>
        <v>0.27193608703042693</v>
      </c>
      <c r="K50" s="255">
        <f t="shared" si="15"/>
        <v>0.36105722162494219</v>
      </c>
      <c r="L50" s="256">
        <f t="shared" si="16"/>
        <v>36.105722162494217</v>
      </c>
      <c r="M50" s="256">
        <f t="shared" si="17"/>
        <v>361.0572216249422</v>
      </c>
    </row>
    <row r="51" spans="1:13">
      <c r="A51" s="291"/>
      <c r="B51" s="297">
        <v>194</v>
      </c>
      <c r="C51" s="297" t="s">
        <v>44</v>
      </c>
      <c r="D51" s="282">
        <v>21.966666666666665</v>
      </c>
      <c r="E51" s="282">
        <v>106.21</v>
      </c>
      <c r="F51" s="282">
        <v>87.188888888888883</v>
      </c>
      <c r="G51" s="281">
        <f t="shared" si="13"/>
        <v>65.222222222222214</v>
      </c>
      <c r="H51" s="252">
        <f t="shared" si="14"/>
        <v>19.021111111111111</v>
      </c>
      <c r="I51" s="252">
        <v>1.3064968152866241</v>
      </c>
      <c r="J51" s="283">
        <f t="shared" si="12"/>
        <v>0.2916354344122658</v>
      </c>
      <c r="K51" s="255">
        <f t="shared" si="15"/>
        <v>0.38102076628435644</v>
      </c>
      <c r="L51" s="256">
        <f t="shared" si="16"/>
        <v>38.102076628435647</v>
      </c>
      <c r="M51" s="256">
        <f t="shared" si="17"/>
        <v>381.02076628435651</v>
      </c>
    </row>
    <row r="52" spans="1:13">
      <c r="A52" s="307"/>
      <c r="B52" s="95"/>
      <c r="C52" s="95"/>
      <c r="D52" s="299"/>
      <c r="E52" s="299"/>
      <c r="F52" s="299"/>
      <c r="G52" s="302"/>
      <c r="H52" s="301"/>
      <c r="I52" s="301"/>
      <c r="J52" s="303"/>
      <c r="K52" s="304"/>
      <c r="L52" s="257"/>
      <c r="M52" s="258"/>
    </row>
    <row r="53" spans="1:13" ht="13.5" customHeight="1">
      <c r="A53" s="425" t="s">
        <v>64</v>
      </c>
      <c r="B53" s="426" t="s">
        <v>314</v>
      </c>
      <c r="C53" s="425" t="s">
        <v>315</v>
      </c>
      <c r="D53" s="425" t="s">
        <v>316</v>
      </c>
      <c r="E53" s="425"/>
      <c r="F53" s="425"/>
      <c r="G53" s="425"/>
      <c r="H53" s="425"/>
      <c r="I53" s="425" t="s">
        <v>322</v>
      </c>
      <c r="J53" s="427" t="s">
        <v>323</v>
      </c>
      <c r="K53" s="427"/>
      <c r="L53" s="429" t="s">
        <v>326</v>
      </c>
      <c r="M53" s="429"/>
    </row>
    <row r="54" spans="1:13" ht="13.5" customHeight="1">
      <c r="A54" s="425"/>
      <c r="B54" s="426"/>
      <c r="C54" s="425"/>
      <c r="D54" s="427" t="s">
        <v>317</v>
      </c>
      <c r="E54" s="427" t="s">
        <v>318</v>
      </c>
      <c r="F54" s="427" t="s">
        <v>319</v>
      </c>
      <c r="G54" s="427" t="s">
        <v>320</v>
      </c>
      <c r="H54" s="427" t="s">
        <v>321</v>
      </c>
      <c r="I54" s="425"/>
      <c r="J54" s="428" t="s">
        <v>324</v>
      </c>
      <c r="K54" s="428" t="s">
        <v>325</v>
      </c>
      <c r="L54" s="428" t="s">
        <v>123</v>
      </c>
      <c r="M54" s="430" t="s">
        <v>436</v>
      </c>
    </row>
    <row r="55" spans="1:13">
      <c r="A55" s="291"/>
      <c r="B55" s="291"/>
      <c r="C55" s="292" t="s">
        <v>19</v>
      </c>
      <c r="D55" s="427"/>
      <c r="E55" s="427"/>
      <c r="F55" s="427"/>
      <c r="G55" s="427"/>
      <c r="H55" s="427"/>
      <c r="I55" s="425"/>
      <c r="J55" s="428"/>
      <c r="K55" s="428"/>
      <c r="L55" s="428"/>
      <c r="M55" s="428"/>
    </row>
    <row r="56" spans="1:13">
      <c r="A56" s="305" t="s">
        <v>46</v>
      </c>
      <c r="B56" s="297">
        <v>545</v>
      </c>
      <c r="C56" s="297" t="s">
        <v>36</v>
      </c>
      <c r="D56" s="282">
        <v>21.255555555555556</v>
      </c>
      <c r="E56" s="282">
        <v>91.43</v>
      </c>
      <c r="F56" s="282">
        <v>81.933333333333337</v>
      </c>
      <c r="G56" s="281">
        <f t="shared" ref="G56:G65" si="18">F56-D56</f>
        <v>60.677777777777777</v>
      </c>
      <c r="H56" s="282">
        <f>E56-F56</f>
        <v>9.4966666666666697</v>
      </c>
      <c r="I56" s="252">
        <v>1.41</v>
      </c>
      <c r="J56" s="283">
        <f t="shared" ref="J56:J65" si="19">H56/G56</f>
        <v>0.15650979674052376</v>
      </c>
      <c r="K56" s="255">
        <f>I56*J56</f>
        <v>0.2206788134041385</v>
      </c>
      <c r="L56" s="256">
        <f>100*K56</f>
        <v>22.067881340413852</v>
      </c>
      <c r="M56" s="256">
        <f>0.1*K56*10000</f>
        <v>220.67881340413851</v>
      </c>
    </row>
    <row r="57" spans="1:13">
      <c r="A57" s="423"/>
      <c r="B57" s="297">
        <v>36</v>
      </c>
      <c r="C57" s="217" t="s">
        <v>364</v>
      </c>
      <c r="D57" s="282">
        <v>21.366666666666667</v>
      </c>
      <c r="E57" s="282">
        <v>101.24</v>
      </c>
      <c r="F57" s="282">
        <v>90.688888888888883</v>
      </c>
      <c r="G57" s="281">
        <f t="shared" si="18"/>
        <v>69.322222222222223</v>
      </c>
      <c r="H57" s="282">
        <f t="shared" ref="H57:H65" si="20">E57-F57</f>
        <v>10.551111111111112</v>
      </c>
      <c r="I57" s="252">
        <v>1.41</v>
      </c>
      <c r="J57" s="283">
        <f t="shared" si="19"/>
        <v>0.15220387882673506</v>
      </c>
      <c r="K57" s="255">
        <f t="shared" ref="K57:K65" si="21">I57*J57</f>
        <v>0.21460746914569642</v>
      </c>
      <c r="L57" s="256">
        <f t="shared" ref="L57:L65" si="22">100*K57</f>
        <v>21.460746914569643</v>
      </c>
      <c r="M57" s="256">
        <f t="shared" ref="M57:M65" si="23">0.1*K57*10000</f>
        <v>214.60746914569646</v>
      </c>
    </row>
    <row r="58" spans="1:13">
      <c r="A58" s="423"/>
      <c r="B58" s="297">
        <v>138</v>
      </c>
      <c r="C58" s="297" t="s">
        <v>37</v>
      </c>
      <c r="D58" s="282">
        <v>21.077777777777776</v>
      </c>
      <c r="E58" s="282">
        <v>105.21</v>
      </c>
      <c r="F58" s="282">
        <v>93.311111111111103</v>
      </c>
      <c r="G58" s="281">
        <f t="shared" si="18"/>
        <v>72.23333333333332</v>
      </c>
      <c r="H58" s="282">
        <f t="shared" si="20"/>
        <v>11.898888888888891</v>
      </c>
      <c r="I58" s="252">
        <v>1.41</v>
      </c>
      <c r="J58" s="283">
        <f t="shared" si="19"/>
        <v>0.16472850330718355</v>
      </c>
      <c r="K58" s="255">
        <f t="shared" si="21"/>
        <v>0.23226718966312879</v>
      </c>
      <c r="L58" s="256">
        <f t="shared" si="22"/>
        <v>23.22671896631288</v>
      </c>
      <c r="M58" s="256">
        <f t="shared" si="23"/>
        <v>232.26718966312882</v>
      </c>
    </row>
    <row r="59" spans="1:13">
      <c r="A59" s="423"/>
      <c r="B59" s="297">
        <v>786</v>
      </c>
      <c r="C59" s="297" t="s">
        <v>38</v>
      </c>
      <c r="D59" s="282">
        <v>21.566666666666666</v>
      </c>
      <c r="E59" s="282">
        <v>112.13</v>
      </c>
      <c r="F59" s="282">
        <v>97.911111111111111</v>
      </c>
      <c r="G59" s="281">
        <f t="shared" si="18"/>
        <v>76.344444444444449</v>
      </c>
      <c r="H59" s="282">
        <f t="shared" si="20"/>
        <v>14.218888888888884</v>
      </c>
      <c r="I59" s="252">
        <v>1.4425477707006373</v>
      </c>
      <c r="J59" s="283">
        <f t="shared" si="19"/>
        <v>0.18624654344345795</v>
      </c>
      <c r="K59" s="255">
        <f t="shared" si="21"/>
        <v>0.26866953604505966</v>
      </c>
      <c r="L59" s="256">
        <f t="shared" si="22"/>
        <v>26.866953604505966</v>
      </c>
      <c r="M59" s="256">
        <f t="shared" si="23"/>
        <v>268.66953604505966</v>
      </c>
    </row>
    <row r="60" spans="1:13">
      <c r="A60" s="423"/>
      <c r="B60" s="297">
        <v>662</v>
      </c>
      <c r="C60" s="297" t="s">
        <v>39</v>
      </c>
      <c r="D60" s="282">
        <v>21.366666666666667</v>
      </c>
      <c r="E60" s="282">
        <v>123.71</v>
      </c>
      <c r="F60" s="282">
        <v>104.56666666666666</v>
      </c>
      <c r="G60" s="281">
        <f t="shared" si="18"/>
        <v>83.199999999999989</v>
      </c>
      <c r="H60" s="282">
        <f t="shared" si="20"/>
        <v>19.143333333333331</v>
      </c>
      <c r="I60" s="252">
        <v>1.4449256900212315</v>
      </c>
      <c r="J60" s="283">
        <f t="shared" si="19"/>
        <v>0.23008814102564104</v>
      </c>
      <c r="K60" s="255">
        <f t="shared" si="21"/>
        <v>0.33246026593717681</v>
      </c>
      <c r="L60" s="256">
        <f t="shared" si="22"/>
        <v>33.24602659371768</v>
      </c>
      <c r="M60" s="256">
        <f t="shared" si="23"/>
        <v>332.46026593717681</v>
      </c>
    </row>
    <row r="61" spans="1:13">
      <c r="A61" s="424"/>
      <c r="B61" s="297">
        <v>10</v>
      </c>
      <c r="C61" s="297" t="s">
        <v>40</v>
      </c>
      <c r="D61" s="282">
        <v>21.611111111111107</v>
      </c>
      <c r="E61" s="282">
        <v>120.82</v>
      </c>
      <c r="F61" s="282">
        <v>101.39999999999999</v>
      </c>
      <c r="G61" s="281">
        <f t="shared" si="18"/>
        <v>79.788888888888891</v>
      </c>
      <c r="H61" s="282">
        <f t="shared" si="20"/>
        <v>19.420000000000002</v>
      </c>
      <c r="I61" s="252">
        <v>1.4141825902335456</v>
      </c>
      <c r="J61" s="283">
        <f t="shared" si="19"/>
        <v>0.24339228519704778</v>
      </c>
      <c r="K61" s="255">
        <f t="shared" si="21"/>
        <v>0.3442011323228229</v>
      </c>
      <c r="L61" s="256">
        <f t="shared" si="22"/>
        <v>34.42011323228229</v>
      </c>
      <c r="M61" s="256">
        <f t="shared" si="23"/>
        <v>344.2011323228229</v>
      </c>
    </row>
    <row r="62" spans="1:13">
      <c r="A62" s="424"/>
      <c r="B62" s="297">
        <v>640</v>
      </c>
      <c r="C62" s="297" t="s">
        <v>41</v>
      </c>
      <c r="D62" s="282">
        <v>21.377777777777776</v>
      </c>
      <c r="E62" s="282">
        <v>117.11</v>
      </c>
      <c r="F62" s="282">
        <v>96.966666666666654</v>
      </c>
      <c r="G62" s="281">
        <f t="shared" si="18"/>
        <v>75.588888888888874</v>
      </c>
      <c r="H62" s="282">
        <f t="shared" si="20"/>
        <v>20.143333333333345</v>
      </c>
      <c r="I62" s="252">
        <v>1.2993630573248407</v>
      </c>
      <c r="J62" s="283">
        <f t="shared" si="19"/>
        <v>0.26648537409966211</v>
      </c>
      <c r="K62" s="255">
        <f t="shared" si="21"/>
        <v>0.3462612504224909</v>
      </c>
      <c r="L62" s="256">
        <f t="shared" si="22"/>
        <v>34.626125042249086</v>
      </c>
      <c r="M62" s="256">
        <f t="shared" si="23"/>
        <v>346.26125042249095</v>
      </c>
    </row>
    <row r="63" spans="1:13">
      <c r="A63" s="291"/>
      <c r="B63" s="297">
        <v>496</v>
      </c>
      <c r="C63" s="297" t="s">
        <v>42</v>
      </c>
      <c r="D63" s="282">
        <v>21.5</v>
      </c>
      <c r="E63" s="282">
        <v>121.1</v>
      </c>
      <c r="F63" s="282">
        <v>99.044444444444437</v>
      </c>
      <c r="G63" s="281">
        <f t="shared" si="18"/>
        <v>77.544444444444437</v>
      </c>
      <c r="H63" s="282">
        <f t="shared" si="20"/>
        <v>22.055555555555557</v>
      </c>
      <c r="I63" s="252">
        <v>1.3241613588110401</v>
      </c>
      <c r="J63" s="283">
        <f t="shared" si="19"/>
        <v>0.28442470267946701</v>
      </c>
      <c r="K63" s="255">
        <f t="shared" si="21"/>
        <v>0.37662420077946912</v>
      </c>
      <c r="L63" s="256">
        <f t="shared" si="22"/>
        <v>37.662420077946912</v>
      </c>
      <c r="M63" s="256">
        <f t="shared" si="23"/>
        <v>376.62420077946916</v>
      </c>
    </row>
    <row r="64" spans="1:13">
      <c r="A64" s="291"/>
      <c r="B64" s="297">
        <v>240</v>
      </c>
      <c r="C64" s="297" t="s">
        <v>43</v>
      </c>
      <c r="D64" s="282">
        <v>21.444444444444446</v>
      </c>
      <c r="E64" s="282">
        <v>122.7</v>
      </c>
      <c r="F64" s="282">
        <v>100.95555555555555</v>
      </c>
      <c r="G64" s="281">
        <f t="shared" si="18"/>
        <v>79.511111111111106</v>
      </c>
      <c r="H64" s="282">
        <f t="shared" si="20"/>
        <v>21.744444444444454</v>
      </c>
      <c r="I64" s="252">
        <v>1.3277282377919319</v>
      </c>
      <c r="J64" s="283">
        <f t="shared" si="19"/>
        <v>0.27347680268306329</v>
      </c>
      <c r="K64" s="255">
        <f t="shared" si="21"/>
        <v>0.3631028733033555</v>
      </c>
      <c r="L64" s="256">
        <f t="shared" si="22"/>
        <v>36.310287330335548</v>
      </c>
      <c r="M64" s="256">
        <f t="shared" si="23"/>
        <v>363.10287330335552</v>
      </c>
    </row>
    <row r="65" spans="1:13">
      <c r="A65" s="291"/>
      <c r="B65" s="297">
        <v>194</v>
      </c>
      <c r="C65" s="297" t="s">
        <v>44</v>
      </c>
      <c r="D65" s="282">
        <v>21.62222222222222</v>
      </c>
      <c r="E65" s="282">
        <v>125.31</v>
      </c>
      <c r="F65" s="282">
        <v>102.95555555555556</v>
      </c>
      <c r="G65" s="281">
        <f t="shared" si="18"/>
        <v>81.333333333333343</v>
      </c>
      <c r="H65" s="282">
        <f t="shared" si="20"/>
        <v>22.354444444444439</v>
      </c>
      <c r="I65" s="252">
        <v>1.3064968152866241</v>
      </c>
      <c r="J65" s="283">
        <f t="shared" si="19"/>
        <v>0.2748497267759562</v>
      </c>
      <c r="K65" s="255">
        <f t="shared" si="21"/>
        <v>0.35909029271518556</v>
      </c>
      <c r="L65" s="256">
        <f t="shared" si="22"/>
        <v>35.909029271518556</v>
      </c>
      <c r="M65" s="256">
        <f t="shared" si="23"/>
        <v>359.09029271518557</v>
      </c>
    </row>
    <row r="66" spans="1:13">
      <c r="A66" s="307"/>
      <c r="B66" s="95"/>
      <c r="C66" s="95"/>
      <c r="D66" s="299"/>
      <c r="E66" s="299"/>
      <c r="F66" s="299"/>
      <c r="G66" s="302"/>
      <c r="H66" s="299"/>
      <c r="I66" s="301"/>
      <c r="J66" s="303"/>
      <c r="K66" s="304"/>
      <c r="L66" s="257"/>
      <c r="M66" s="258"/>
    </row>
    <row r="67" spans="1:13" ht="13.5" customHeight="1">
      <c r="A67" s="425" t="s">
        <v>64</v>
      </c>
      <c r="B67" s="426" t="s">
        <v>314</v>
      </c>
      <c r="C67" s="425" t="s">
        <v>315</v>
      </c>
      <c r="D67" s="425" t="s">
        <v>316</v>
      </c>
      <c r="E67" s="425"/>
      <c r="F67" s="425"/>
      <c r="G67" s="425"/>
      <c r="H67" s="425"/>
      <c r="I67" s="425" t="s">
        <v>322</v>
      </c>
      <c r="J67" s="427" t="s">
        <v>323</v>
      </c>
      <c r="K67" s="427"/>
      <c r="L67" s="429" t="s">
        <v>326</v>
      </c>
      <c r="M67" s="429"/>
    </row>
    <row r="68" spans="1:13" ht="13.5" customHeight="1">
      <c r="A68" s="425"/>
      <c r="B68" s="426"/>
      <c r="C68" s="425"/>
      <c r="D68" s="427" t="s">
        <v>317</v>
      </c>
      <c r="E68" s="427" t="s">
        <v>318</v>
      </c>
      <c r="F68" s="427" t="s">
        <v>319</v>
      </c>
      <c r="G68" s="427" t="s">
        <v>320</v>
      </c>
      <c r="H68" s="427" t="s">
        <v>321</v>
      </c>
      <c r="I68" s="425"/>
      <c r="J68" s="428" t="s">
        <v>324</v>
      </c>
      <c r="K68" s="428" t="s">
        <v>325</v>
      </c>
      <c r="L68" s="428" t="s">
        <v>123</v>
      </c>
      <c r="M68" s="430" t="s">
        <v>436</v>
      </c>
    </row>
    <row r="69" spans="1:13">
      <c r="A69" s="291"/>
      <c r="B69" s="291"/>
      <c r="C69" s="292" t="s">
        <v>19</v>
      </c>
      <c r="D69" s="427"/>
      <c r="E69" s="427"/>
      <c r="F69" s="427"/>
      <c r="G69" s="427"/>
      <c r="H69" s="427"/>
      <c r="I69" s="425"/>
      <c r="J69" s="428"/>
      <c r="K69" s="428"/>
      <c r="L69" s="428"/>
      <c r="M69" s="428"/>
    </row>
    <row r="70" spans="1:13">
      <c r="A70" s="305" t="s">
        <v>48</v>
      </c>
      <c r="B70" s="297">
        <v>545</v>
      </c>
      <c r="C70" s="297" t="s">
        <v>36</v>
      </c>
      <c r="D70" s="282">
        <v>21.311111111111114</v>
      </c>
      <c r="E70" s="252">
        <v>96.86</v>
      </c>
      <c r="F70" s="252">
        <v>85.655555555555551</v>
      </c>
      <c r="G70" s="281">
        <f t="shared" ref="G70:G79" si="24">F70-D70</f>
        <v>64.344444444444434</v>
      </c>
      <c r="H70" s="252">
        <f>E70-F70</f>
        <v>11.204444444444448</v>
      </c>
      <c r="I70" s="252">
        <v>1.41</v>
      </c>
      <c r="J70" s="283">
        <f t="shared" ref="J70:J79" si="25">H70/G70</f>
        <v>0.17413227421861519</v>
      </c>
      <c r="K70" s="255">
        <f>I70*J70</f>
        <v>0.24552650664824741</v>
      </c>
      <c r="L70" s="256">
        <f>100*K70</f>
        <v>24.552650664824739</v>
      </c>
      <c r="M70" s="256">
        <f>0.1*K70*10000</f>
        <v>245.52650664824742</v>
      </c>
    </row>
    <row r="71" spans="1:13">
      <c r="A71" s="423"/>
      <c r="B71" s="297">
        <v>36</v>
      </c>
      <c r="C71" s="217" t="s">
        <v>364</v>
      </c>
      <c r="D71" s="282">
        <v>21.488888888888887</v>
      </c>
      <c r="E71" s="252">
        <v>105.53</v>
      </c>
      <c r="F71" s="252">
        <v>93.566666666666677</v>
      </c>
      <c r="G71" s="281">
        <f t="shared" si="24"/>
        <v>72.077777777777783</v>
      </c>
      <c r="H71" s="252">
        <f t="shared" ref="H71:H79" si="26">E71-F71</f>
        <v>11.963333333333324</v>
      </c>
      <c r="I71" s="252">
        <v>1.41</v>
      </c>
      <c r="J71" s="283">
        <f t="shared" si="25"/>
        <v>0.16597811006628627</v>
      </c>
      <c r="K71" s="255">
        <f t="shared" ref="K71:K79" si="27">I71*J71</f>
        <v>0.23402913519346363</v>
      </c>
      <c r="L71" s="256">
        <f t="shared" ref="L71:L79" si="28">100*K71</f>
        <v>23.402913519346363</v>
      </c>
      <c r="M71" s="256">
        <f t="shared" ref="M71:M79" si="29">0.1*K71*10000</f>
        <v>234.02913519346365</v>
      </c>
    </row>
    <row r="72" spans="1:13">
      <c r="A72" s="423"/>
      <c r="B72" s="297">
        <v>138</v>
      </c>
      <c r="C72" s="297" t="s">
        <v>37</v>
      </c>
      <c r="D72" s="282">
        <v>21.322222222222223</v>
      </c>
      <c r="E72" s="252">
        <v>100.68</v>
      </c>
      <c r="F72" s="252">
        <v>88.877777777777794</v>
      </c>
      <c r="G72" s="281">
        <f t="shared" si="24"/>
        <v>67.555555555555571</v>
      </c>
      <c r="H72" s="252">
        <f t="shared" si="26"/>
        <v>11.802222222222213</v>
      </c>
      <c r="I72" s="252">
        <v>1.41</v>
      </c>
      <c r="J72" s="283">
        <f t="shared" si="25"/>
        <v>0.17470394736842088</v>
      </c>
      <c r="K72" s="255">
        <f t="shared" si="27"/>
        <v>0.24633256578947341</v>
      </c>
      <c r="L72" s="256">
        <f t="shared" si="28"/>
        <v>24.633256578947339</v>
      </c>
      <c r="M72" s="256">
        <f t="shared" si="29"/>
        <v>246.33256578947342</v>
      </c>
    </row>
    <row r="73" spans="1:13">
      <c r="A73" s="423"/>
      <c r="B73" s="297">
        <v>786</v>
      </c>
      <c r="C73" s="297" t="s">
        <v>38</v>
      </c>
      <c r="D73" s="282">
        <v>21.288888888888891</v>
      </c>
      <c r="E73" s="252">
        <v>107.23</v>
      </c>
      <c r="F73" s="252">
        <v>94.188888888888883</v>
      </c>
      <c r="G73" s="281">
        <f t="shared" si="24"/>
        <v>72.899999999999991</v>
      </c>
      <c r="H73" s="252">
        <f t="shared" si="26"/>
        <v>13.041111111111121</v>
      </c>
      <c r="I73" s="252">
        <v>1.4425477707006373</v>
      </c>
      <c r="J73" s="283">
        <f t="shared" si="25"/>
        <v>0.17889041304679182</v>
      </c>
      <c r="K73" s="255">
        <f t="shared" si="27"/>
        <v>0.25805796654036572</v>
      </c>
      <c r="L73" s="256">
        <f t="shared" si="28"/>
        <v>25.805796654036573</v>
      </c>
      <c r="M73" s="256">
        <f t="shared" si="29"/>
        <v>258.05796654036573</v>
      </c>
    </row>
    <row r="74" spans="1:13">
      <c r="A74" s="423"/>
      <c r="B74" s="297">
        <v>662</v>
      </c>
      <c r="C74" s="297" t="s">
        <v>39</v>
      </c>
      <c r="D74" s="282">
        <v>21.544444444444444</v>
      </c>
      <c r="E74" s="252">
        <v>111.91</v>
      </c>
      <c r="F74" s="252">
        <v>95.944444444444429</v>
      </c>
      <c r="G74" s="281">
        <f t="shared" si="24"/>
        <v>74.399999999999977</v>
      </c>
      <c r="H74" s="252">
        <f t="shared" si="26"/>
        <v>15.965555555555568</v>
      </c>
      <c r="I74" s="252">
        <v>1.4449256900212315</v>
      </c>
      <c r="J74" s="283">
        <f t="shared" si="25"/>
        <v>0.2145908004778975</v>
      </c>
      <c r="K74" s="255">
        <f t="shared" si="27"/>
        <v>0.31006776045273443</v>
      </c>
      <c r="L74" s="256">
        <f t="shared" si="28"/>
        <v>31.006776045273444</v>
      </c>
      <c r="M74" s="256">
        <f t="shared" si="29"/>
        <v>310.06776045273443</v>
      </c>
    </row>
    <row r="75" spans="1:13">
      <c r="A75" s="424"/>
      <c r="B75" s="297">
        <v>10</v>
      </c>
      <c r="C75" s="297" t="s">
        <v>40</v>
      </c>
      <c r="D75" s="282">
        <v>21.344444444444445</v>
      </c>
      <c r="E75" s="252">
        <v>114.62</v>
      </c>
      <c r="F75" s="252">
        <v>97.088888888888889</v>
      </c>
      <c r="G75" s="281">
        <f t="shared" si="24"/>
        <v>75.74444444444444</v>
      </c>
      <c r="H75" s="252">
        <f t="shared" si="26"/>
        <v>17.531111111111116</v>
      </c>
      <c r="I75" s="252">
        <v>1.4141825902335456</v>
      </c>
      <c r="J75" s="283">
        <f t="shared" si="25"/>
        <v>0.23145078480269921</v>
      </c>
      <c r="K75" s="255">
        <f t="shared" si="27"/>
        <v>0.3273136703638681</v>
      </c>
      <c r="L75" s="256">
        <f t="shared" si="28"/>
        <v>32.731367036386807</v>
      </c>
      <c r="M75" s="256">
        <f t="shared" si="29"/>
        <v>327.31367036386814</v>
      </c>
    </row>
    <row r="76" spans="1:13">
      <c r="A76" s="424"/>
      <c r="B76" s="297">
        <v>640</v>
      </c>
      <c r="C76" s="297" t="s">
        <v>41</v>
      </c>
      <c r="D76" s="282">
        <v>21.555555555555557</v>
      </c>
      <c r="E76" s="252">
        <v>112.97</v>
      </c>
      <c r="F76" s="252">
        <v>94.722222222222214</v>
      </c>
      <c r="G76" s="281">
        <f t="shared" si="24"/>
        <v>73.166666666666657</v>
      </c>
      <c r="H76" s="252">
        <f t="shared" si="26"/>
        <v>18.247777777777785</v>
      </c>
      <c r="I76" s="252">
        <v>1.2993630573248407</v>
      </c>
      <c r="J76" s="283">
        <f t="shared" si="25"/>
        <v>0.24940015186028866</v>
      </c>
      <c r="K76" s="255">
        <f t="shared" si="27"/>
        <v>0.32406134381846424</v>
      </c>
      <c r="L76" s="256">
        <f t="shared" si="28"/>
        <v>32.406134381846421</v>
      </c>
      <c r="M76" s="256">
        <f t="shared" si="29"/>
        <v>324.06134381846425</v>
      </c>
    </row>
    <row r="77" spans="1:13">
      <c r="A77" s="291"/>
      <c r="B77" s="297">
        <v>496</v>
      </c>
      <c r="C77" s="297" t="s">
        <v>42</v>
      </c>
      <c r="D77" s="282">
        <v>21.333333333333332</v>
      </c>
      <c r="E77" s="252">
        <v>111.8</v>
      </c>
      <c r="F77" s="252">
        <v>93.566666666666677</v>
      </c>
      <c r="G77" s="281">
        <f t="shared" si="24"/>
        <v>72.233333333333348</v>
      </c>
      <c r="H77" s="252">
        <f t="shared" si="26"/>
        <v>18.23333333333332</v>
      </c>
      <c r="I77" s="252">
        <v>1.3241613588110401</v>
      </c>
      <c r="J77" s="283">
        <f t="shared" si="25"/>
        <v>0.2524227041993537</v>
      </c>
      <c r="K77" s="255">
        <f t="shared" si="27"/>
        <v>0.33424839098737347</v>
      </c>
      <c r="L77" s="256">
        <f t="shared" si="28"/>
        <v>33.424839098737344</v>
      </c>
      <c r="M77" s="256">
        <f t="shared" si="29"/>
        <v>334.24839098737351</v>
      </c>
    </row>
    <row r="78" spans="1:13">
      <c r="A78" s="291"/>
      <c r="B78" s="297">
        <v>240</v>
      </c>
      <c r="C78" s="297" t="s">
        <v>43</v>
      </c>
      <c r="D78" s="282">
        <v>21.688888888888886</v>
      </c>
      <c r="E78" s="252">
        <v>114.79</v>
      </c>
      <c r="F78" s="252">
        <v>95.533333333333346</v>
      </c>
      <c r="G78" s="281">
        <f t="shared" si="24"/>
        <v>73.844444444444463</v>
      </c>
      <c r="H78" s="252">
        <f t="shared" si="26"/>
        <v>19.256666666666661</v>
      </c>
      <c r="I78" s="252">
        <v>1.3277282377919319</v>
      </c>
      <c r="J78" s="283">
        <f t="shared" si="25"/>
        <v>0.26077339753235013</v>
      </c>
      <c r="K78" s="255">
        <f t="shared" si="27"/>
        <v>0.34623620356864215</v>
      </c>
      <c r="L78" s="256">
        <f t="shared" si="28"/>
        <v>34.623620356864215</v>
      </c>
      <c r="M78" s="256">
        <f t="shared" si="29"/>
        <v>346.23620356864217</v>
      </c>
    </row>
    <row r="79" spans="1:13">
      <c r="A79" s="291"/>
      <c r="B79" s="297">
        <v>194</v>
      </c>
      <c r="C79" s="297" t="s">
        <v>44</v>
      </c>
      <c r="D79" s="282">
        <v>21.511111111111109</v>
      </c>
      <c r="E79" s="252">
        <v>116.72</v>
      </c>
      <c r="F79" s="252">
        <v>96.088888888888903</v>
      </c>
      <c r="G79" s="281">
        <f t="shared" si="24"/>
        <v>74.577777777777797</v>
      </c>
      <c r="H79" s="252">
        <f t="shared" si="26"/>
        <v>20.631111111111096</v>
      </c>
      <c r="I79" s="252">
        <v>1.3064968152866241</v>
      </c>
      <c r="J79" s="283">
        <f t="shared" si="25"/>
        <v>0.27663885578069103</v>
      </c>
      <c r="K79" s="255">
        <f t="shared" si="27"/>
        <v>0.36142778406200854</v>
      </c>
      <c r="L79" s="256">
        <f t="shared" si="28"/>
        <v>36.142778406200854</v>
      </c>
      <c r="M79" s="256">
        <f t="shared" si="29"/>
        <v>361.42778406200858</v>
      </c>
    </row>
    <row r="80" spans="1:13">
      <c r="A80" s="307"/>
      <c r="B80" s="95"/>
      <c r="C80" s="95"/>
      <c r="D80" s="299"/>
      <c r="E80" s="301"/>
      <c r="F80" s="301"/>
      <c r="G80" s="302"/>
      <c r="H80" s="301"/>
      <c r="I80" s="301"/>
      <c r="J80" s="303"/>
      <c r="K80" s="304"/>
      <c r="L80" s="257"/>
      <c r="M80" s="258"/>
    </row>
    <row r="81" spans="1:13" ht="13.5" customHeight="1">
      <c r="A81" s="425" t="s">
        <v>64</v>
      </c>
      <c r="B81" s="426" t="s">
        <v>314</v>
      </c>
      <c r="C81" s="425" t="s">
        <v>315</v>
      </c>
      <c r="D81" s="425" t="s">
        <v>316</v>
      </c>
      <c r="E81" s="425"/>
      <c r="F81" s="425"/>
      <c r="G81" s="425"/>
      <c r="H81" s="425"/>
      <c r="I81" s="425" t="s">
        <v>322</v>
      </c>
      <c r="J81" s="427" t="s">
        <v>323</v>
      </c>
      <c r="K81" s="427"/>
      <c r="L81" s="429" t="s">
        <v>326</v>
      </c>
      <c r="M81" s="429"/>
    </row>
    <row r="82" spans="1:13" ht="13.5" customHeight="1">
      <c r="A82" s="425"/>
      <c r="B82" s="426"/>
      <c r="C82" s="425"/>
      <c r="D82" s="427" t="s">
        <v>317</v>
      </c>
      <c r="E82" s="427" t="s">
        <v>318</v>
      </c>
      <c r="F82" s="427" t="s">
        <v>319</v>
      </c>
      <c r="G82" s="427" t="s">
        <v>320</v>
      </c>
      <c r="H82" s="427" t="s">
        <v>321</v>
      </c>
      <c r="I82" s="425"/>
      <c r="J82" s="428" t="s">
        <v>324</v>
      </c>
      <c r="K82" s="428" t="s">
        <v>325</v>
      </c>
      <c r="L82" s="428" t="s">
        <v>123</v>
      </c>
      <c r="M82" s="430" t="s">
        <v>436</v>
      </c>
    </row>
    <row r="83" spans="1:13">
      <c r="A83" s="291"/>
      <c r="B83" s="291"/>
      <c r="C83" s="292" t="s">
        <v>19</v>
      </c>
      <c r="D83" s="427"/>
      <c r="E83" s="427"/>
      <c r="F83" s="427"/>
      <c r="G83" s="427"/>
      <c r="H83" s="427"/>
      <c r="I83" s="425"/>
      <c r="J83" s="428"/>
      <c r="K83" s="428"/>
      <c r="L83" s="428"/>
      <c r="M83" s="428"/>
    </row>
    <row r="84" spans="1:13">
      <c r="A84" s="305" t="s">
        <v>51</v>
      </c>
      <c r="B84" s="297">
        <v>523</v>
      </c>
      <c r="C84" s="297" t="s">
        <v>36</v>
      </c>
      <c r="D84" s="282">
        <v>21.322222222222223</v>
      </c>
      <c r="E84" s="252">
        <v>93.3</v>
      </c>
      <c r="F84" s="252">
        <v>81.900000000000006</v>
      </c>
      <c r="G84" s="281">
        <f t="shared" ref="G84:G93" si="30">F84-D84</f>
        <v>60.577777777777783</v>
      </c>
      <c r="H84" s="252">
        <f>E84-F84</f>
        <v>11.399999999999991</v>
      </c>
      <c r="I84" s="252">
        <v>1.41</v>
      </c>
      <c r="J84" s="283">
        <f t="shared" ref="J84:J93" si="31">H84/G84</f>
        <v>0.18818782098312531</v>
      </c>
      <c r="K84" s="255">
        <f>I84*J84</f>
        <v>0.26534482758620664</v>
      </c>
      <c r="L84" s="256">
        <f>100*K84</f>
        <v>26.534482758620666</v>
      </c>
      <c r="M84" s="256">
        <f>0.1*K84*10000</f>
        <v>265.34482758620663</v>
      </c>
    </row>
    <row r="85" spans="1:13">
      <c r="A85" s="423"/>
      <c r="B85" s="297">
        <v>258</v>
      </c>
      <c r="C85" s="217" t="s">
        <v>364</v>
      </c>
      <c r="D85" s="282">
        <v>21.444444444444443</v>
      </c>
      <c r="E85" s="252">
        <v>105.6</v>
      </c>
      <c r="F85" s="252">
        <v>93.26666666666668</v>
      </c>
      <c r="G85" s="281">
        <f t="shared" si="30"/>
        <v>71.822222222222237</v>
      </c>
      <c r="H85" s="252">
        <f t="shared" ref="H85:H93" si="32">E85-F85</f>
        <v>12.333333333333314</v>
      </c>
      <c r="I85" s="252">
        <v>1.41</v>
      </c>
      <c r="J85" s="283">
        <f t="shared" si="31"/>
        <v>0.17172029702970268</v>
      </c>
      <c r="K85" s="255">
        <f t="shared" ref="K85:K93" si="33">I85*J85</f>
        <v>0.24212561881188077</v>
      </c>
      <c r="L85" s="256">
        <f t="shared" ref="L85:L93" si="34">100*K85</f>
        <v>24.212561881188076</v>
      </c>
      <c r="M85" s="256">
        <f t="shared" ref="M85:M93" si="35">0.1*K85*10000</f>
        <v>242.12561881188077</v>
      </c>
    </row>
    <row r="86" spans="1:13">
      <c r="A86" s="423"/>
      <c r="B86" s="297">
        <v>458</v>
      </c>
      <c r="C86" s="297" t="s">
        <v>37</v>
      </c>
      <c r="D86" s="282">
        <v>21.355555555555554</v>
      </c>
      <c r="E86" s="252">
        <v>101.09</v>
      </c>
      <c r="F86" s="252">
        <v>89.333333333333343</v>
      </c>
      <c r="G86" s="281">
        <f t="shared" si="30"/>
        <v>67.977777777777789</v>
      </c>
      <c r="H86" s="252">
        <f t="shared" si="32"/>
        <v>11.756666666666661</v>
      </c>
      <c r="I86" s="252">
        <v>1.41</v>
      </c>
      <c r="J86" s="283">
        <f t="shared" si="31"/>
        <v>0.17294867603792077</v>
      </c>
      <c r="K86" s="255">
        <f t="shared" si="33"/>
        <v>0.24385763321346829</v>
      </c>
      <c r="L86" s="256">
        <f t="shared" si="34"/>
        <v>24.385763321346829</v>
      </c>
      <c r="M86" s="256">
        <f t="shared" si="35"/>
        <v>243.85763321346829</v>
      </c>
    </row>
    <row r="87" spans="1:13">
      <c r="A87" s="423"/>
      <c r="B87" s="297">
        <v>245</v>
      </c>
      <c r="C87" s="297" t="s">
        <v>38</v>
      </c>
      <c r="D87" s="282">
        <v>21.322222222222226</v>
      </c>
      <c r="E87" s="252">
        <v>103.54</v>
      </c>
      <c r="F87" s="252">
        <v>91.066666666666663</v>
      </c>
      <c r="G87" s="281">
        <f t="shared" si="30"/>
        <v>69.74444444444444</v>
      </c>
      <c r="H87" s="252">
        <f t="shared" si="32"/>
        <v>12.473333333333343</v>
      </c>
      <c r="I87" s="252">
        <v>1.4425477707006373</v>
      </c>
      <c r="J87" s="283">
        <f t="shared" si="31"/>
        <v>0.17884339652700351</v>
      </c>
      <c r="K87" s="255">
        <f t="shared" si="33"/>
        <v>0.25799014296455902</v>
      </c>
      <c r="L87" s="256">
        <f t="shared" si="34"/>
        <v>25.799014296455901</v>
      </c>
      <c r="M87" s="256">
        <f t="shared" si="35"/>
        <v>257.99014296455903</v>
      </c>
    </row>
    <row r="88" spans="1:13">
      <c r="A88" s="423"/>
      <c r="B88" s="297">
        <v>96</v>
      </c>
      <c r="C88" s="297" t="s">
        <v>39</v>
      </c>
      <c r="D88" s="282">
        <v>21.488888888888891</v>
      </c>
      <c r="E88" s="252">
        <v>113.69</v>
      </c>
      <c r="F88" s="252">
        <v>97.388888888888872</v>
      </c>
      <c r="G88" s="281">
        <f t="shared" si="30"/>
        <v>75.899999999999977</v>
      </c>
      <c r="H88" s="252">
        <f t="shared" si="32"/>
        <v>16.301111111111126</v>
      </c>
      <c r="I88" s="252">
        <v>1.4449256900212315</v>
      </c>
      <c r="J88" s="283">
        <f t="shared" si="31"/>
        <v>0.21477089737959329</v>
      </c>
      <c r="K88" s="255">
        <f t="shared" si="33"/>
        <v>0.31032798709268794</v>
      </c>
      <c r="L88" s="256">
        <f t="shared" si="34"/>
        <v>31.032798709268793</v>
      </c>
      <c r="M88" s="256">
        <f t="shared" si="35"/>
        <v>310.32798709268798</v>
      </c>
    </row>
    <row r="89" spans="1:13">
      <c r="A89" s="424"/>
      <c r="B89" s="297">
        <v>315</v>
      </c>
      <c r="C89" s="297" t="s">
        <v>40</v>
      </c>
      <c r="D89" s="282">
        <v>21.4</v>
      </c>
      <c r="E89" s="252">
        <v>113.68</v>
      </c>
      <c r="F89" s="252">
        <v>96.333333333333329</v>
      </c>
      <c r="G89" s="281">
        <f t="shared" si="30"/>
        <v>74.933333333333337</v>
      </c>
      <c r="H89" s="252">
        <f t="shared" si="32"/>
        <v>17.346666666666678</v>
      </c>
      <c r="I89" s="252">
        <v>1.4141825902335456</v>
      </c>
      <c r="J89" s="283">
        <f t="shared" si="31"/>
        <v>0.23149466192170834</v>
      </c>
      <c r="K89" s="255">
        <f t="shared" si="33"/>
        <v>0.32737572062168047</v>
      </c>
      <c r="L89" s="256">
        <f t="shared" si="34"/>
        <v>32.737572062168049</v>
      </c>
      <c r="M89" s="256">
        <f t="shared" si="35"/>
        <v>327.3757206216805</v>
      </c>
    </row>
    <row r="90" spans="1:13">
      <c r="A90" s="424"/>
      <c r="B90" s="297">
        <v>96</v>
      </c>
      <c r="C90" s="297" t="s">
        <v>41</v>
      </c>
      <c r="D90" s="282">
        <v>21.566666666666666</v>
      </c>
      <c r="E90" s="252">
        <v>110.42</v>
      </c>
      <c r="F90" s="252">
        <v>95.344444444444434</v>
      </c>
      <c r="G90" s="281">
        <f t="shared" si="30"/>
        <v>73.777777777777771</v>
      </c>
      <c r="H90" s="252">
        <f t="shared" si="32"/>
        <v>15.075555555555567</v>
      </c>
      <c r="I90" s="252">
        <v>1.2993630573248407</v>
      </c>
      <c r="J90" s="283">
        <f t="shared" si="31"/>
        <v>0.20433734939759055</v>
      </c>
      <c r="K90" s="255">
        <f t="shared" si="33"/>
        <v>0.26550840303890744</v>
      </c>
      <c r="L90" s="256">
        <f t="shared" si="34"/>
        <v>26.550840303890745</v>
      </c>
      <c r="M90" s="256">
        <f t="shared" si="35"/>
        <v>265.50840303890743</v>
      </c>
    </row>
    <row r="91" spans="1:13">
      <c r="A91" s="291"/>
      <c r="B91" s="297">
        <v>345</v>
      </c>
      <c r="C91" s="297" t="s">
        <v>42</v>
      </c>
      <c r="D91" s="282">
        <v>21.355555555555554</v>
      </c>
      <c r="E91" s="252">
        <v>112.29</v>
      </c>
      <c r="F91" s="252">
        <v>96.866666666666703</v>
      </c>
      <c r="G91" s="281">
        <f t="shared" si="30"/>
        <v>75.511111111111148</v>
      </c>
      <c r="H91" s="252">
        <f t="shared" si="32"/>
        <v>15.423333333333304</v>
      </c>
      <c r="I91" s="252">
        <v>1.3241613588110401</v>
      </c>
      <c r="J91" s="283">
        <f t="shared" si="31"/>
        <v>0.2042525014714533</v>
      </c>
      <c r="K91" s="255">
        <f t="shared" si="33"/>
        <v>0.27046326988899355</v>
      </c>
      <c r="L91" s="256">
        <f t="shared" si="34"/>
        <v>27.046326988899356</v>
      </c>
      <c r="M91" s="256">
        <f t="shared" si="35"/>
        <v>270.46326988899358</v>
      </c>
    </row>
    <row r="92" spans="1:13">
      <c r="A92" s="291"/>
      <c r="B92" s="297">
        <v>254</v>
      </c>
      <c r="C92" s="297" t="s">
        <v>43</v>
      </c>
      <c r="D92" s="282">
        <v>21.533333333333331</v>
      </c>
      <c r="E92" s="252">
        <v>114.39</v>
      </c>
      <c r="F92" s="252">
        <v>95.422222222222231</v>
      </c>
      <c r="G92" s="281">
        <f t="shared" si="30"/>
        <v>73.8888888888889</v>
      </c>
      <c r="H92" s="252">
        <f t="shared" si="32"/>
        <v>18.967777777777769</v>
      </c>
      <c r="I92" s="252">
        <v>1.3277282377919319</v>
      </c>
      <c r="J92" s="283">
        <f t="shared" si="31"/>
        <v>0.25670676691729311</v>
      </c>
      <c r="K92" s="255">
        <f t="shared" si="33"/>
        <v>0.34083682326836179</v>
      </c>
      <c r="L92" s="256">
        <f t="shared" si="34"/>
        <v>34.083682326836175</v>
      </c>
      <c r="M92" s="256">
        <f t="shared" si="35"/>
        <v>340.8368232683618</v>
      </c>
    </row>
    <row r="93" spans="1:13">
      <c r="A93" s="291"/>
      <c r="B93" s="297">
        <v>145</v>
      </c>
      <c r="C93" s="297" t="s">
        <v>44</v>
      </c>
      <c r="D93" s="282">
        <v>21.733333333333334</v>
      </c>
      <c r="E93" s="252">
        <v>115.51</v>
      </c>
      <c r="F93" s="252">
        <v>95.344444444444463</v>
      </c>
      <c r="G93" s="281">
        <f t="shared" si="30"/>
        <v>73.611111111111128</v>
      </c>
      <c r="H93" s="252">
        <f t="shared" si="32"/>
        <v>20.165555555555542</v>
      </c>
      <c r="I93" s="252">
        <v>1.3064968152866241</v>
      </c>
      <c r="J93" s="283">
        <f t="shared" si="31"/>
        <v>0.2739471698113205</v>
      </c>
      <c r="K93" s="255">
        <f t="shared" si="33"/>
        <v>0.35791110491527423</v>
      </c>
      <c r="L93" s="256">
        <f t="shared" si="34"/>
        <v>35.791110491527419</v>
      </c>
      <c r="M93" s="256">
        <f t="shared" si="35"/>
        <v>357.91110491527422</v>
      </c>
    </row>
    <row r="94" spans="1:13">
      <c r="A94" s="289"/>
      <c r="B94" s="289"/>
      <c r="C94" s="289"/>
      <c r="D94" s="289"/>
      <c r="E94" s="289"/>
      <c r="F94" s="289"/>
      <c r="G94" s="289"/>
      <c r="H94" s="289"/>
      <c r="I94" s="289"/>
      <c r="J94" s="289"/>
      <c r="K94" s="289"/>
      <c r="L94" s="289"/>
      <c r="M94" s="289"/>
    </row>
    <row r="95" spans="1:13" ht="13.5" customHeight="1">
      <c r="A95" s="425" t="s">
        <v>64</v>
      </c>
      <c r="B95" s="426" t="s">
        <v>314</v>
      </c>
      <c r="C95" s="425" t="s">
        <v>315</v>
      </c>
      <c r="D95" s="425" t="s">
        <v>316</v>
      </c>
      <c r="E95" s="425"/>
      <c r="F95" s="425"/>
      <c r="G95" s="425"/>
      <c r="H95" s="425"/>
      <c r="I95" s="425" t="s">
        <v>322</v>
      </c>
      <c r="J95" s="427" t="s">
        <v>323</v>
      </c>
      <c r="K95" s="427"/>
      <c r="L95" s="429" t="s">
        <v>326</v>
      </c>
      <c r="M95" s="429"/>
    </row>
    <row r="96" spans="1:13" ht="13.5" customHeight="1">
      <c r="A96" s="425"/>
      <c r="B96" s="426"/>
      <c r="C96" s="425"/>
      <c r="D96" s="427" t="s">
        <v>317</v>
      </c>
      <c r="E96" s="427" t="s">
        <v>318</v>
      </c>
      <c r="F96" s="427" t="s">
        <v>319</v>
      </c>
      <c r="G96" s="427" t="s">
        <v>320</v>
      </c>
      <c r="H96" s="427" t="s">
        <v>321</v>
      </c>
      <c r="I96" s="425"/>
      <c r="J96" s="428" t="s">
        <v>324</v>
      </c>
      <c r="K96" s="428" t="s">
        <v>325</v>
      </c>
      <c r="L96" s="428" t="s">
        <v>123</v>
      </c>
      <c r="M96" s="430" t="s">
        <v>436</v>
      </c>
    </row>
    <row r="97" spans="1:15">
      <c r="A97" s="291"/>
      <c r="B97" s="291"/>
      <c r="C97" s="292" t="s">
        <v>19</v>
      </c>
      <c r="D97" s="427"/>
      <c r="E97" s="427"/>
      <c r="F97" s="427"/>
      <c r="G97" s="427"/>
      <c r="H97" s="427"/>
      <c r="I97" s="425"/>
      <c r="J97" s="428"/>
      <c r="K97" s="428"/>
      <c r="L97" s="428"/>
      <c r="M97" s="428"/>
    </row>
    <row r="98" spans="1:15">
      <c r="A98" s="305" t="s">
        <v>52</v>
      </c>
      <c r="B98" s="297">
        <v>111</v>
      </c>
      <c r="C98" s="297" t="s">
        <v>36</v>
      </c>
      <c r="D98" s="282">
        <v>21.322222222222223</v>
      </c>
      <c r="E98" s="252">
        <v>101.3</v>
      </c>
      <c r="F98" s="252">
        <v>88.822222222222209</v>
      </c>
      <c r="G98" s="281">
        <f t="shared" ref="G98:G107" si="36">F98-D98</f>
        <v>67.499999999999986</v>
      </c>
      <c r="H98" s="252">
        <f>E98-F98</f>
        <v>12.477777777777789</v>
      </c>
      <c r="I98" s="252">
        <v>1.41</v>
      </c>
      <c r="J98" s="283">
        <f t="shared" ref="J98:J107" si="37">H98/G98</f>
        <v>0.18485596707818949</v>
      </c>
      <c r="K98" s="255">
        <f>I98*J98</f>
        <v>0.26064691358024716</v>
      </c>
      <c r="L98" s="256">
        <f>100*K98</f>
        <v>26.064691358024717</v>
      </c>
      <c r="M98" s="256">
        <f>0.1*K98*10000</f>
        <v>260.6469135802472</v>
      </c>
    </row>
    <row r="99" spans="1:15">
      <c r="A99" s="423"/>
      <c r="B99" s="297">
        <v>439</v>
      </c>
      <c r="C99" s="217" t="s">
        <v>364</v>
      </c>
      <c r="D99" s="282">
        <v>21.444444444444443</v>
      </c>
      <c r="E99" s="252">
        <v>111.86</v>
      </c>
      <c r="F99" s="252">
        <v>97.788888888888891</v>
      </c>
      <c r="G99" s="281">
        <f t="shared" si="36"/>
        <v>76.344444444444449</v>
      </c>
      <c r="H99" s="252">
        <f t="shared" ref="H99:H107" si="38">E99-F99</f>
        <v>14.071111111111108</v>
      </c>
      <c r="I99" s="252">
        <v>1.41</v>
      </c>
      <c r="J99" s="283">
        <f t="shared" si="37"/>
        <v>0.18431087177994465</v>
      </c>
      <c r="K99" s="255">
        <f t="shared" ref="K99:K107" si="39">I99*J99</f>
        <v>0.25987832920972193</v>
      </c>
      <c r="L99" s="256">
        <f t="shared" ref="L99:L107" si="40">100*K99</f>
        <v>25.987832920972192</v>
      </c>
      <c r="M99" s="256">
        <f t="shared" ref="M99:M107" si="41">0.1*K99*10000</f>
        <v>259.87832920972193</v>
      </c>
    </row>
    <row r="100" spans="1:15">
      <c r="A100" s="423"/>
      <c r="B100" s="297">
        <v>459</v>
      </c>
      <c r="C100" s="297" t="s">
        <v>37</v>
      </c>
      <c r="D100" s="282">
        <v>21.355555555555554</v>
      </c>
      <c r="E100" s="252">
        <v>110.56</v>
      </c>
      <c r="F100" s="252">
        <v>96.566666666666677</v>
      </c>
      <c r="G100" s="281">
        <f t="shared" si="36"/>
        <v>75.211111111111123</v>
      </c>
      <c r="H100" s="252">
        <f t="shared" si="38"/>
        <v>13.993333333333325</v>
      </c>
      <c r="I100" s="252">
        <v>1.41</v>
      </c>
      <c r="J100" s="283">
        <f t="shared" si="37"/>
        <v>0.18605407002511434</v>
      </c>
      <c r="K100" s="255">
        <f t="shared" si="39"/>
        <v>0.26233623873541123</v>
      </c>
      <c r="L100" s="256">
        <f t="shared" si="40"/>
        <v>26.233623873541124</v>
      </c>
      <c r="M100" s="256">
        <f t="shared" si="41"/>
        <v>262.33623873541126</v>
      </c>
    </row>
    <row r="101" spans="1:15">
      <c r="A101" s="423"/>
      <c r="B101" s="297">
        <v>840</v>
      </c>
      <c r="C101" s="297" t="s">
        <v>38</v>
      </c>
      <c r="D101" s="282">
        <v>21.322222222222226</v>
      </c>
      <c r="E101" s="252">
        <v>107.71</v>
      </c>
      <c r="F101" s="252">
        <v>94.544444444444437</v>
      </c>
      <c r="G101" s="281">
        <f t="shared" si="36"/>
        <v>73.222222222222214</v>
      </c>
      <c r="H101" s="252">
        <f t="shared" si="38"/>
        <v>13.165555555555557</v>
      </c>
      <c r="I101" s="252">
        <v>1.4425477707006373</v>
      </c>
      <c r="J101" s="283">
        <f t="shared" si="37"/>
        <v>0.17980273141122916</v>
      </c>
      <c r="K101" s="255">
        <f t="shared" si="39"/>
        <v>0.25937402936315407</v>
      </c>
      <c r="L101" s="256">
        <f t="shared" si="40"/>
        <v>25.937402936315408</v>
      </c>
      <c r="M101" s="256">
        <f t="shared" si="41"/>
        <v>259.37402936315408</v>
      </c>
    </row>
    <row r="102" spans="1:15">
      <c r="A102" s="423"/>
      <c r="B102" s="297">
        <v>70</v>
      </c>
      <c r="C102" s="297" t="s">
        <v>39</v>
      </c>
      <c r="D102" s="282">
        <v>21.488888888888891</v>
      </c>
      <c r="E102" s="252">
        <v>112.22</v>
      </c>
      <c r="F102" s="252">
        <v>96.233333333333334</v>
      </c>
      <c r="G102" s="281">
        <f t="shared" si="36"/>
        <v>74.74444444444444</v>
      </c>
      <c r="H102" s="252">
        <f t="shared" si="38"/>
        <v>15.986666666666665</v>
      </c>
      <c r="I102" s="252">
        <v>1.4449256900212315</v>
      </c>
      <c r="J102" s="283">
        <f t="shared" si="37"/>
        <v>0.21388434666270253</v>
      </c>
      <c r="K102" s="255">
        <f t="shared" si="39"/>
        <v>0.30904698718634577</v>
      </c>
      <c r="L102" s="256">
        <f t="shared" si="40"/>
        <v>30.904698718634577</v>
      </c>
      <c r="M102" s="256">
        <f t="shared" si="41"/>
        <v>309.04698718634575</v>
      </c>
    </row>
    <row r="103" spans="1:15">
      <c r="A103" s="423"/>
      <c r="B103" s="297">
        <v>594</v>
      </c>
      <c r="C103" s="297" t="s">
        <v>40</v>
      </c>
      <c r="D103" s="282">
        <v>21.4</v>
      </c>
      <c r="E103" s="252">
        <v>103.02</v>
      </c>
      <c r="F103" s="252">
        <v>87.455555555555549</v>
      </c>
      <c r="G103" s="281">
        <f t="shared" si="36"/>
        <v>66.055555555555543</v>
      </c>
      <c r="H103" s="252">
        <f t="shared" si="38"/>
        <v>15.564444444444447</v>
      </c>
      <c r="I103" s="252">
        <v>1.4141825902335456</v>
      </c>
      <c r="J103" s="283">
        <f t="shared" si="37"/>
        <v>0.23562657695542483</v>
      </c>
      <c r="K103" s="255">
        <f t="shared" si="39"/>
        <v>0.33321900292668655</v>
      </c>
      <c r="L103" s="256">
        <f t="shared" si="40"/>
        <v>33.321900292668651</v>
      </c>
      <c r="M103" s="256">
        <f t="shared" si="41"/>
        <v>333.21900292668653</v>
      </c>
    </row>
    <row r="104" spans="1:15">
      <c r="A104" s="423"/>
      <c r="B104" s="297">
        <v>40</v>
      </c>
      <c r="C104" s="297" t="s">
        <v>41</v>
      </c>
      <c r="D104" s="282">
        <v>21.566666666666666</v>
      </c>
      <c r="E104" s="252">
        <v>102.12</v>
      </c>
      <c r="F104" s="252">
        <v>86.455555555555549</v>
      </c>
      <c r="G104" s="281">
        <f t="shared" si="36"/>
        <v>64.888888888888886</v>
      </c>
      <c r="H104" s="252">
        <f t="shared" si="38"/>
        <v>15.664444444444456</v>
      </c>
      <c r="I104" s="252">
        <v>1.2993630573248407</v>
      </c>
      <c r="J104" s="283">
        <f t="shared" si="37"/>
        <v>0.24140410958904129</v>
      </c>
      <c r="K104" s="255">
        <f t="shared" si="39"/>
        <v>0.3136715818863976</v>
      </c>
      <c r="L104" s="256">
        <f t="shared" si="40"/>
        <v>31.36715818863976</v>
      </c>
      <c r="M104" s="256">
        <f t="shared" si="41"/>
        <v>313.67158188639763</v>
      </c>
    </row>
    <row r="105" spans="1:15">
      <c r="A105" s="291"/>
      <c r="B105" s="297">
        <v>190</v>
      </c>
      <c r="C105" s="297" t="s">
        <v>42</v>
      </c>
      <c r="D105" s="282">
        <v>21.355555555555554</v>
      </c>
      <c r="E105" s="252">
        <v>99.89</v>
      </c>
      <c r="F105" s="252">
        <v>85.333333333333329</v>
      </c>
      <c r="G105" s="281">
        <f t="shared" si="36"/>
        <v>63.977777777777774</v>
      </c>
      <c r="H105" s="252">
        <f t="shared" si="38"/>
        <v>14.556666666666672</v>
      </c>
      <c r="I105" s="252">
        <v>1.3241613588110401</v>
      </c>
      <c r="J105" s="283">
        <f t="shared" si="37"/>
        <v>0.22752691906912131</v>
      </c>
      <c r="K105" s="255">
        <f t="shared" si="39"/>
        <v>0.30128235432065725</v>
      </c>
      <c r="L105" s="256">
        <f t="shared" si="40"/>
        <v>30.128235432065726</v>
      </c>
      <c r="M105" s="256">
        <f t="shared" si="41"/>
        <v>301.28235432065725</v>
      </c>
    </row>
    <row r="106" spans="1:15">
      <c r="A106" s="291"/>
      <c r="B106" s="297">
        <v>650</v>
      </c>
      <c r="C106" s="297" t="s">
        <v>43</v>
      </c>
      <c r="D106" s="282">
        <v>21.533333333333331</v>
      </c>
      <c r="E106" s="252">
        <v>111.19</v>
      </c>
      <c r="F106" s="252">
        <v>95.1111111111111</v>
      </c>
      <c r="G106" s="281">
        <f t="shared" si="36"/>
        <v>73.577777777777769</v>
      </c>
      <c r="H106" s="252">
        <f t="shared" si="38"/>
        <v>16.078888888888898</v>
      </c>
      <c r="I106" s="252">
        <v>1.3277282377919319</v>
      </c>
      <c r="J106" s="283">
        <f t="shared" si="37"/>
        <v>0.21852914527333148</v>
      </c>
      <c r="K106" s="255">
        <f t="shared" si="39"/>
        <v>0.29014731695993751</v>
      </c>
      <c r="L106" s="256">
        <f t="shared" si="40"/>
        <v>29.014731695993749</v>
      </c>
      <c r="M106" s="256">
        <f t="shared" si="41"/>
        <v>290.14731695993748</v>
      </c>
    </row>
    <row r="107" spans="1:15">
      <c r="A107" s="291"/>
      <c r="B107" s="297">
        <v>408</v>
      </c>
      <c r="C107" s="297" t="s">
        <v>44</v>
      </c>
      <c r="D107" s="282">
        <v>21.733333333333334</v>
      </c>
      <c r="E107" s="252">
        <v>113.26</v>
      </c>
      <c r="F107" s="252">
        <v>97.25555555555556</v>
      </c>
      <c r="G107" s="281">
        <f t="shared" si="36"/>
        <v>75.522222222222226</v>
      </c>
      <c r="H107" s="252">
        <f t="shared" si="38"/>
        <v>16.004444444444445</v>
      </c>
      <c r="I107" s="252">
        <v>1.3064968152866241</v>
      </c>
      <c r="J107" s="283">
        <f t="shared" si="37"/>
        <v>0.2119170222156834</v>
      </c>
      <c r="K107" s="255">
        <f t="shared" si="39"/>
        <v>0.27686891462981511</v>
      </c>
      <c r="L107" s="256">
        <f t="shared" si="40"/>
        <v>27.68689146298151</v>
      </c>
      <c r="M107" s="256">
        <f t="shared" si="41"/>
        <v>276.86891462981515</v>
      </c>
    </row>
    <row r="108" spans="1:15">
      <c r="N108" s="178"/>
      <c r="O108" s="178"/>
    </row>
    <row r="109" spans="1:15">
      <c r="A109" s="289"/>
      <c r="B109" s="289"/>
      <c r="C109" s="289"/>
      <c r="D109" s="289"/>
      <c r="E109" s="289"/>
      <c r="F109" s="289"/>
      <c r="G109" s="289"/>
      <c r="H109" s="289"/>
      <c r="I109" s="289"/>
      <c r="J109" s="289"/>
      <c r="K109" s="289"/>
      <c r="L109" s="289"/>
      <c r="M109" s="289"/>
      <c r="N109" s="8"/>
      <c r="O109" s="8"/>
    </row>
    <row r="110" spans="1:15">
      <c r="A110" s="289"/>
      <c r="B110" s="289"/>
      <c r="C110" s="289"/>
      <c r="D110" s="289"/>
      <c r="E110" s="289"/>
      <c r="F110" s="289"/>
      <c r="G110" s="289"/>
      <c r="H110" s="289"/>
      <c r="I110" s="289"/>
      <c r="J110" s="289"/>
      <c r="K110" s="289"/>
      <c r="L110" s="289"/>
      <c r="M110" s="289"/>
      <c r="N110" s="8"/>
      <c r="O110" s="8"/>
    </row>
    <row r="111" spans="1:15">
      <c r="A111" s="289"/>
      <c r="B111" s="289"/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289"/>
      <c r="N111" s="8"/>
      <c r="O111" s="8"/>
    </row>
    <row r="112" spans="1:15">
      <c r="A112" s="289"/>
      <c r="B112" s="289"/>
      <c r="C112" s="289"/>
      <c r="D112" s="289"/>
      <c r="E112" s="289"/>
      <c r="F112" s="289"/>
      <c r="G112" s="289"/>
      <c r="H112" s="289"/>
      <c r="I112" s="289"/>
      <c r="J112" s="289"/>
      <c r="K112" s="289"/>
      <c r="L112" s="289"/>
      <c r="M112" s="289"/>
      <c r="N112" s="8"/>
      <c r="O112" s="8"/>
    </row>
    <row r="113" spans="1:15">
      <c r="A113" s="289"/>
      <c r="B113" s="289"/>
      <c r="C113" s="289"/>
      <c r="D113" s="289"/>
      <c r="E113" s="289"/>
      <c r="F113" s="289"/>
      <c r="G113" s="289"/>
      <c r="H113" s="289"/>
      <c r="I113" s="289"/>
      <c r="J113" s="289"/>
      <c r="K113" s="289"/>
      <c r="L113" s="289"/>
      <c r="M113" s="289"/>
      <c r="N113" s="8"/>
      <c r="O113" s="8"/>
    </row>
    <row r="114" spans="1:15">
      <c r="A114" s="289"/>
      <c r="B114" s="289"/>
      <c r="C114" s="289"/>
      <c r="D114" s="289"/>
      <c r="E114" s="289"/>
      <c r="F114" s="289"/>
      <c r="G114" s="289"/>
      <c r="H114" s="289"/>
      <c r="I114" s="289"/>
      <c r="J114" s="289"/>
      <c r="K114" s="289"/>
      <c r="L114" s="289"/>
      <c r="M114" s="289"/>
      <c r="N114" s="8"/>
      <c r="O114" s="8"/>
    </row>
    <row r="115" spans="1:15">
      <c r="A115" s="289"/>
      <c r="B115" s="289"/>
      <c r="C115" s="289"/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8"/>
      <c r="O115" s="8"/>
    </row>
    <row r="116" spans="1:15">
      <c r="A116" s="289"/>
      <c r="B116" s="289"/>
      <c r="C116" s="289"/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8"/>
      <c r="O116" s="8"/>
    </row>
    <row r="117" spans="1:15">
      <c r="A117" s="289"/>
      <c r="B117" s="289"/>
      <c r="C117" s="289"/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8"/>
      <c r="O117" s="8"/>
    </row>
    <row r="118" spans="1:15">
      <c r="A118" s="289"/>
      <c r="B118" s="289"/>
      <c r="C118" s="289"/>
      <c r="D118" s="289"/>
      <c r="E118" s="289"/>
      <c r="F118" s="289"/>
      <c r="G118" s="289"/>
      <c r="H118" s="289"/>
      <c r="I118" s="289"/>
      <c r="J118" s="289"/>
      <c r="K118" s="289"/>
      <c r="L118" s="289"/>
      <c r="M118" s="289"/>
      <c r="N118" s="8"/>
      <c r="O118" s="8"/>
    </row>
  </sheetData>
  <mergeCells count="126">
    <mergeCell ref="L96:L97"/>
    <mergeCell ref="M96:M97"/>
    <mergeCell ref="A99:A101"/>
    <mergeCell ref="A102:A104"/>
    <mergeCell ref="C95:C96"/>
    <mergeCell ref="D95:H95"/>
    <mergeCell ref="I95:I97"/>
    <mergeCell ref="J95:K95"/>
    <mergeCell ref="L95:M95"/>
    <mergeCell ref="D96:D97"/>
    <mergeCell ref="E96:E97"/>
    <mergeCell ref="F96:F97"/>
    <mergeCell ref="G96:G97"/>
    <mergeCell ref="H96:H97"/>
    <mergeCell ref="A95:A96"/>
    <mergeCell ref="B95:B96"/>
    <mergeCell ref="A81:A82"/>
    <mergeCell ref="B81:B82"/>
    <mergeCell ref="E82:E83"/>
    <mergeCell ref="F82:F83"/>
    <mergeCell ref="G82:G83"/>
    <mergeCell ref="H82:H83"/>
    <mergeCell ref="J82:J83"/>
    <mergeCell ref="C81:C82"/>
    <mergeCell ref="J96:J97"/>
    <mergeCell ref="A85:A87"/>
    <mergeCell ref="A88:A90"/>
    <mergeCell ref="D81:H81"/>
    <mergeCell ref="I81:I83"/>
    <mergeCell ref="J81:K81"/>
    <mergeCell ref="D82:D83"/>
    <mergeCell ref="K82:K83"/>
    <mergeCell ref="K96:K97"/>
    <mergeCell ref="L82:L83"/>
    <mergeCell ref="M82:M83"/>
    <mergeCell ref="C53:C54"/>
    <mergeCell ref="J68:J69"/>
    <mergeCell ref="K68:K69"/>
    <mergeCell ref="L68:L69"/>
    <mergeCell ref="M68:M69"/>
    <mergeCell ref="D53:H53"/>
    <mergeCell ref="I53:I55"/>
    <mergeCell ref="J53:K53"/>
    <mergeCell ref="L53:M53"/>
    <mergeCell ref="D54:D55"/>
    <mergeCell ref="E54:E55"/>
    <mergeCell ref="F54:F55"/>
    <mergeCell ref="G54:G55"/>
    <mergeCell ref="H54:H55"/>
    <mergeCell ref="J54:J55"/>
    <mergeCell ref="K54:K55"/>
    <mergeCell ref="L81:M81"/>
    <mergeCell ref="A71:A73"/>
    <mergeCell ref="A74:A76"/>
    <mergeCell ref="C67:C68"/>
    <mergeCell ref="D67:H67"/>
    <mergeCell ref="I67:I69"/>
    <mergeCell ref="J67:K67"/>
    <mergeCell ref="L67:M67"/>
    <mergeCell ref="D68:D69"/>
    <mergeCell ref="E68:E69"/>
    <mergeCell ref="F68:F69"/>
    <mergeCell ref="G68:G69"/>
    <mergeCell ref="H68:H69"/>
    <mergeCell ref="A57:A59"/>
    <mergeCell ref="A60:A62"/>
    <mergeCell ref="A67:A68"/>
    <mergeCell ref="B67:B68"/>
    <mergeCell ref="A53:A54"/>
    <mergeCell ref="B53:B54"/>
    <mergeCell ref="L54:L55"/>
    <mergeCell ref="M54:M55"/>
    <mergeCell ref="C25:C26"/>
    <mergeCell ref="J40:J41"/>
    <mergeCell ref="K40:K41"/>
    <mergeCell ref="L40:L41"/>
    <mergeCell ref="M40:M41"/>
    <mergeCell ref="A43:A45"/>
    <mergeCell ref="A46:A48"/>
    <mergeCell ref="C39:C40"/>
    <mergeCell ref="D39:H39"/>
    <mergeCell ref="I39:I41"/>
    <mergeCell ref="J39:K39"/>
    <mergeCell ref="L39:M39"/>
    <mergeCell ref="D40:D41"/>
    <mergeCell ref="E40:E41"/>
    <mergeCell ref="F40:F41"/>
    <mergeCell ref="G40:G41"/>
    <mergeCell ref="H40:H41"/>
    <mergeCell ref="A29:A31"/>
    <mergeCell ref="A32:A34"/>
    <mergeCell ref="D25:H25"/>
    <mergeCell ref="I25:I27"/>
    <mergeCell ref="J25:K25"/>
    <mergeCell ref="A39:A40"/>
    <mergeCell ref="B39:B40"/>
    <mergeCell ref="A25:A26"/>
    <mergeCell ref="B25:B26"/>
    <mergeCell ref="J11:J12"/>
    <mergeCell ref="I10:I12"/>
    <mergeCell ref="J10:K10"/>
    <mergeCell ref="L10:M10"/>
    <mergeCell ref="D11:D12"/>
    <mergeCell ref="L25:M25"/>
    <mergeCell ref="D26:D27"/>
    <mergeCell ref="E26:E27"/>
    <mergeCell ref="F26:F27"/>
    <mergeCell ref="G26:G27"/>
    <mergeCell ref="H26:H27"/>
    <mergeCell ref="J26:J27"/>
    <mergeCell ref="K26:K27"/>
    <mergeCell ref="L26:L27"/>
    <mergeCell ref="M26:M27"/>
    <mergeCell ref="K11:K12"/>
    <mergeCell ref="L11:L12"/>
    <mergeCell ref="M11:M12"/>
    <mergeCell ref="A17:A19"/>
    <mergeCell ref="D10:H10"/>
    <mergeCell ref="A10:A11"/>
    <mergeCell ref="B10:B11"/>
    <mergeCell ref="C10:C11"/>
    <mergeCell ref="A14:A16"/>
    <mergeCell ref="E11:E12"/>
    <mergeCell ref="F11:F12"/>
    <mergeCell ref="G11:G12"/>
    <mergeCell ref="H11:H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94"/>
  <sheetViews>
    <sheetView workbookViewId="0">
      <selection activeCell="A2" sqref="A2"/>
    </sheetView>
  </sheetViews>
  <sheetFormatPr defaultRowHeight="15"/>
  <cols>
    <col min="1" max="1" width="18.5703125" style="159" customWidth="1"/>
    <col min="2" max="2" width="11.7109375" style="159" customWidth="1"/>
    <col min="3" max="8" width="9.140625" style="159"/>
    <col min="9" max="9" width="19" style="159" bestFit="1" customWidth="1"/>
    <col min="10" max="15" width="10.5703125" style="159" customWidth="1"/>
    <col min="16" max="16" width="9.140625" style="159"/>
    <col min="17" max="17" width="18.28515625" style="159" bestFit="1" customWidth="1"/>
    <col min="18" max="18" width="13.7109375" style="159" customWidth="1"/>
    <col min="19" max="23" width="10.28515625" style="159" customWidth="1"/>
    <col min="24" max="24" width="9.140625" style="159"/>
    <col min="25" max="25" width="19" style="159" bestFit="1" customWidth="1"/>
    <col min="26" max="31" width="11.42578125" style="159" customWidth="1"/>
    <col min="32" max="250" width="9.140625" style="159"/>
    <col min="251" max="251" width="18.5703125" style="159" customWidth="1"/>
    <col min="252" max="252" width="11.7109375" style="159" customWidth="1"/>
    <col min="253" max="259" width="9.140625" style="159"/>
    <col min="260" max="260" width="19" style="159" bestFit="1" customWidth="1"/>
    <col min="261" max="267" width="10.5703125" style="159" customWidth="1"/>
    <col min="268" max="268" width="9.140625" style="159"/>
    <col min="269" max="269" width="18.28515625" style="159" bestFit="1" customWidth="1"/>
    <col min="270" max="270" width="13.7109375" style="159" customWidth="1"/>
    <col min="271" max="276" width="10.28515625" style="159" customWidth="1"/>
    <col min="277" max="277" width="9.140625" style="159"/>
    <col min="278" max="278" width="19" style="159" bestFit="1" customWidth="1"/>
    <col min="279" max="285" width="11.42578125" style="159" customWidth="1"/>
    <col min="286" max="506" width="9.140625" style="159"/>
    <col min="507" max="507" width="18.5703125" style="159" customWidth="1"/>
    <col min="508" max="508" width="11.7109375" style="159" customWidth="1"/>
    <col min="509" max="515" width="9.140625" style="159"/>
    <col min="516" max="516" width="19" style="159" bestFit="1" customWidth="1"/>
    <col min="517" max="523" width="10.5703125" style="159" customWidth="1"/>
    <col min="524" max="524" width="9.140625" style="159"/>
    <col min="525" max="525" width="18.28515625" style="159" bestFit="1" customWidth="1"/>
    <col min="526" max="526" width="13.7109375" style="159" customWidth="1"/>
    <col min="527" max="532" width="10.28515625" style="159" customWidth="1"/>
    <col min="533" max="533" width="9.140625" style="159"/>
    <col min="534" max="534" width="19" style="159" bestFit="1" customWidth="1"/>
    <col min="535" max="541" width="11.42578125" style="159" customWidth="1"/>
    <col min="542" max="762" width="9.140625" style="159"/>
    <col min="763" max="763" width="18.5703125" style="159" customWidth="1"/>
    <col min="764" max="764" width="11.7109375" style="159" customWidth="1"/>
    <col min="765" max="771" width="9.140625" style="159"/>
    <col min="772" max="772" width="19" style="159" bestFit="1" customWidth="1"/>
    <col min="773" max="779" width="10.5703125" style="159" customWidth="1"/>
    <col min="780" max="780" width="9.140625" style="159"/>
    <col min="781" max="781" width="18.28515625" style="159" bestFit="1" customWidth="1"/>
    <col min="782" max="782" width="13.7109375" style="159" customWidth="1"/>
    <col min="783" max="788" width="10.28515625" style="159" customWidth="1"/>
    <col min="789" max="789" width="9.140625" style="159"/>
    <col min="790" max="790" width="19" style="159" bestFit="1" customWidth="1"/>
    <col min="791" max="797" width="11.42578125" style="159" customWidth="1"/>
    <col min="798" max="1018" width="9.140625" style="159"/>
    <col min="1019" max="1019" width="18.5703125" style="159" customWidth="1"/>
    <col min="1020" max="1020" width="11.7109375" style="159" customWidth="1"/>
    <col min="1021" max="1027" width="9.140625" style="159"/>
    <col min="1028" max="1028" width="19" style="159" bestFit="1" customWidth="1"/>
    <col min="1029" max="1035" width="10.5703125" style="159" customWidth="1"/>
    <col min="1036" max="1036" width="9.140625" style="159"/>
    <col min="1037" max="1037" width="18.28515625" style="159" bestFit="1" customWidth="1"/>
    <col min="1038" max="1038" width="13.7109375" style="159" customWidth="1"/>
    <col min="1039" max="1044" width="10.28515625" style="159" customWidth="1"/>
    <col min="1045" max="1045" width="9.140625" style="159"/>
    <col min="1046" max="1046" width="19" style="159" bestFit="1" customWidth="1"/>
    <col min="1047" max="1053" width="11.42578125" style="159" customWidth="1"/>
    <col min="1054" max="1274" width="9.140625" style="159"/>
    <col min="1275" max="1275" width="18.5703125" style="159" customWidth="1"/>
    <col min="1276" max="1276" width="11.7109375" style="159" customWidth="1"/>
    <col min="1277" max="1283" width="9.140625" style="159"/>
    <col min="1284" max="1284" width="19" style="159" bestFit="1" customWidth="1"/>
    <col min="1285" max="1291" width="10.5703125" style="159" customWidth="1"/>
    <col min="1292" max="1292" width="9.140625" style="159"/>
    <col min="1293" max="1293" width="18.28515625" style="159" bestFit="1" customWidth="1"/>
    <col min="1294" max="1294" width="13.7109375" style="159" customWidth="1"/>
    <col min="1295" max="1300" width="10.28515625" style="159" customWidth="1"/>
    <col min="1301" max="1301" width="9.140625" style="159"/>
    <col min="1302" max="1302" width="19" style="159" bestFit="1" customWidth="1"/>
    <col min="1303" max="1309" width="11.42578125" style="159" customWidth="1"/>
    <col min="1310" max="1530" width="9.140625" style="159"/>
    <col min="1531" max="1531" width="18.5703125" style="159" customWidth="1"/>
    <col min="1532" max="1532" width="11.7109375" style="159" customWidth="1"/>
    <col min="1533" max="1539" width="9.140625" style="159"/>
    <col min="1540" max="1540" width="19" style="159" bestFit="1" customWidth="1"/>
    <col min="1541" max="1547" width="10.5703125" style="159" customWidth="1"/>
    <col min="1548" max="1548" width="9.140625" style="159"/>
    <col min="1549" max="1549" width="18.28515625" style="159" bestFit="1" customWidth="1"/>
    <col min="1550" max="1550" width="13.7109375" style="159" customWidth="1"/>
    <col min="1551" max="1556" width="10.28515625" style="159" customWidth="1"/>
    <col min="1557" max="1557" width="9.140625" style="159"/>
    <col min="1558" max="1558" width="19" style="159" bestFit="1" customWidth="1"/>
    <col min="1559" max="1565" width="11.42578125" style="159" customWidth="1"/>
    <col min="1566" max="1786" width="9.140625" style="159"/>
    <col min="1787" max="1787" width="18.5703125" style="159" customWidth="1"/>
    <col min="1788" max="1788" width="11.7109375" style="159" customWidth="1"/>
    <col min="1789" max="1795" width="9.140625" style="159"/>
    <col min="1796" max="1796" width="19" style="159" bestFit="1" customWidth="1"/>
    <col min="1797" max="1803" width="10.5703125" style="159" customWidth="1"/>
    <col min="1804" max="1804" width="9.140625" style="159"/>
    <col min="1805" max="1805" width="18.28515625" style="159" bestFit="1" customWidth="1"/>
    <col min="1806" max="1806" width="13.7109375" style="159" customWidth="1"/>
    <col min="1807" max="1812" width="10.28515625" style="159" customWidth="1"/>
    <col min="1813" max="1813" width="9.140625" style="159"/>
    <col min="1814" max="1814" width="19" style="159" bestFit="1" customWidth="1"/>
    <col min="1815" max="1821" width="11.42578125" style="159" customWidth="1"/>
    <col min="1822" max="2042" width="9.140625" style="159"/>
    <col min="2043" max="2043" width="18.5703125" style="159" customWidth="1"/>
    <col min="2044" max="2044" width="11.7109375" style="159" customWidth="1"/>
    <col min="2045" max="2051" width="9.140625" style="159"/>
    <col min="2052" max="2052" width="19" style="159" bestFit="1" customWidth="1"/>
    <col min="2053" max="2059" width="10.5703125" style="159" customWidth="1"/>
    <col min="2060" max="2060" width="9.140625" style="159"/>
    <col min="2061" max="2061" width="18.28515625" style="159" bestFit="1" customWidth="1"/>
    <col min="2062" max="2062" width="13.7109375" style="159" customWidth="1"/>
    <col min="2063" max="2068" width="10.28515625" style="159" customWidth="1"/>
    <col min="2069" max="2069" width="9.140625" style="159"/>
    <col min="2070" max="2070" width="19" style="159" bestFit="1" customWidth="1"/>
    <col min="2071" max="2077" width="11.42578125" style="159" customWidth="1"/>
    <col min="2078" max="2298" width="9.140625" style="159"/>
    <col min="2299" max="2299" width="18.5703125" style="159" customWidth="1"/>
    <col min="2300" max="2300" width="11.7109375" style="159" customWidth="1"/>
    <col min="2301" max="2307" width="9.140625" style="159"/>
    <col min="2308" max="2308" width="19" style="159" bestFit="1" customWidth="1"/>
    <col min="2309" max="2315" width="10.5703125" style="159" customWidth="1"/>
    <col min="2316" max="2316" width="9.140625" style="159"/>
    <col min="2317" max="2317" width="18.28515625" style="159" bestFit="1" customWidth="1"/>
    <col min="2318" max="2318" width="13.7109375" style="159" customWidth="1"/>
    <col min="2319" max="2324" width="10.28515625" style="159" customWidth="1"/>
    <col min="2325" max="2325" width="9.140625" style="159"/>
    <col min="2326" max="2326" width="19" style="159" bestFit="1" customWidth="1"/>
    <col min="2327" max="2333" width="11.42578125" style="159" customWidth="1"/>
    <col min="2334" max="2554" width="9.140625" style="159"/>
    <col min="2555" max="2555" width="18.5703125" style="159" customWidth="1"/>
    <col min="2556" max="2556" width="11.7109375" style="159" customWidth="1"/>
    <col min="2557" max="2563" width="9.140625" style="159"/>
    <col min="2564" max="2564" width="19" style="159" bestFit="1" customWidth="1"/>
    <col min="2565" max="2571" width="10.5703125" style="159" customWidth="1"/>
    <col min="2572" max="2572" width="9.140625" style="159"/>
    <col min="2573" max="2573" width="18.28515625" style="159" bestFit="1" customWidth="1"/>
    <col min="2574" max="2574" width="13.7109375" style="159" customWidth="1"/>
    <col min="2575" max="2580" width="10.28515625" style="159" customWidth="1"/>
    <col min="2581" max="2581" width="9.140625" style="159"/>
    <col min="2582" max="2582" width="19" style="159" bestFit="1" customWidth="1"/>
    <col min="2583" max="2589" width="11.42578125" style="159" customWidth="1"/>
    <col min="2590" max="2810" width="9.140625" style="159"/>
    <col min="2811" max="2811" width="18.5703125" style="159" customWidth="1"/>
    <col min="2812" max="2812" width="11.7109375" style="159" customWidth="1"/>
    <col min="2813" max="2819" width="9.140625" style="159"/>
    <col min="2820" max="2820" width="19" style="159" bestFit="1" customWidth="1"/>
    <col min="2821" max="2827" width="10.5703125" style="159" customWidth="1"/>
    <col min="2828" max="2828" width="9.140625" style="159"/>
    <col min="2829" max="2829" width="18.28515625" style="159" bestFit="1" customWidth="1"/>
    <col min="2830" max="2830" width="13.7109375" style="159" customWidth="1"/>
    <col min="2831" max="2836" width="10.28515625" style="159" customWidth="1"/>
    <col min="2837" max="2837" width="9.140625" style="159"/>
    <col min="2838" max="2838" width="19" style="159" bestFit="1" customWidth="1"/>
    <col min="2839" max="2845" width="11.42578125" style="159" customWidth="1"/>
    <col min="2846" max="3066" width="9.140625" style="159"/>
    <col min="3067" max="3067" width="18.5703125" style="159" customWidth="1"/>
    <col min="3068" max="3068" width="11.7109375" style="159" customWidth="1"/>
    <col min="3069" max="3075" width="9.140625" style="159"/>
    <col min="3076" max="3076" width="19" style="159" bestFit="1" customWidth="1"/>
    <col min="3077" max="3083" width="10.5703125" style="159" customWidth="1"/>
    <col min="3084" max="3084" width="9.140625" style="159"/>
    <col min="3085" max="3085" width="18.28515625" style="159" bestFit="1" customWidth="1"/>
    <col min="3086" max="3086" width="13.7109375" style="159" customWidth="1"/>
    <col min="3087" max="3092" width="10.28515625" style="159" customWidth="1"/>
    <col min="3093" max="3093" width="9.140625" style="159"/>
    <col min="3094" max="3094" width="19" style="159" bestFit="1" customWidth="1"/>
    <col min="3095" max="3101" width="11.42578125" style="159" customWidth="1"/>
    <col min="3102" max="3322" width="9.140625" style="159"/>
    <col min="3323" max="3323" width="18.5703125" style="159" customWidth="1"/>
    <col min="3324" max="3324" width="11.7109375" style="159" customWidth="1"/>
    <col min="3325" max="3331" width="9.140625" style="159"/>
    <col min="3332" max="3332" width="19" style="159" bestFit="1" customWidth="1"/>
    <col min="3333" max="3339" width="10.5703125" style="159" customWidth="1"/>
    <col min="3340" max="3340" width="9.140625" style="159"/>
    <col min="3341" max="3341" width="18.28515625" style="159" bestFit="1" customWidth="1"/>
    <col min="3342" max="3342" width="13.7109375" style="159" customWidth="1"/>
    <col min="3343" max="3348" width="10.28515625" style="159" customWidth="1"/>
    <col min="3349" max="3349" width="9.140625" style="159"/>
    <col min="3350" max="3350" width="19" style="159" bestFit="1" customWidth="1"/>
    <col min="3351" max="3357" width="11.42578125" style="159" customWidth="1"/>
    <col min="3358" max="3578" width="9.140625" style="159"/>
    <col min="3579" max="3579" width="18.5703125" style="159" customWidth="1"/>
    <col min="3580" max="3580" width="11.7109375" style="159" customWidth="1"/>
    <col min="3581" max="3587" width="9.140625" style="159"/>
    <col min="3588" max="3588" width="19" style="159" bestFit="1" customWidth="1"/>
    <col min="3589" max="3595" width="10.5703125" style="159" customWidth="1"/>
    <col min="3596" max="3596" width="9.140625" style="159"/>
    <col min="3597" max="3597" width="18.28515625" style="159" bestFit="1" customWidth="1"/>
    <col min="3598" max="3598" width="13.7109375" style="159" customWidth="1"/>
    <col min="3599" max="3604" width="10.28515625" style="159" customWidth="1"/>
    <col min="3605" max="3605" width="9.140625" style="159"/>
    <col min="3606" max="3606" width="19" style="159" bestFit="1" customWidth="1"/>
    <col min="3607" max="3613" width="11.42578125" style="159" customWidth="1"/>
    <col min="3614" max="3834" width="9.140625" style="159"/>
    <col min="3835" max="3835" width="18.5703125" style="159" customWidth="1"/>
    <col min="3836" max="3836" width="11.7109375" style="159" customWidth="1"/>
    <col min="3837" max="3843" width="9.140625" style="159"/>
    <col min="3844" max="3844" width="19" style="159" bestFit="1" customWidth="1"/>
    <col min="3845" max="3851" width="10.5703125" style="159" customWidth="1"/>
    <col min="3852" max="3852" width="9.140625" style="159"/>
    <col min="3853" max="3853" width="18.28515625" style="159" bestFit="1" customWidth="1"/>
    <col min="3854" max="3854" width="13.7109375" style="159" customWidth="1"/>
    <col min="3855" max="3860" width="10.28515625" style="159" customWidth="1"/>
    <col min="3861" max="3861" width="9.140625" style="159"/>
    <col min="3862" max="3862" width="19" style="159" bestFit="1" customWidth="1"/>
    <col min="3863" max="3869" width="11.42578125" style="159" customWidth="1"/>
    <col min="3870" max="4090" width="9.140625" style="159"/>
    <col min="4091" max="4091" width="18.5703125" style="159" customWidth="1"/>
    <col min="4092" max="4092" width="11.7109375" style="159" customWidth="1"/>
    <col min="4093" max="4099" width="9.140625" style="159"/>
    <col min="4100" max="4100" width="19" style="159" bestFit="1" customWidth="1"/>
    <col min="4101" max="4107" width="10.5703125" style="159" customWidth="1"/>
    <col min="4108" max="4108" width="9.140625" style="159"/>
    <col min="4109" max="4109" width="18.28515625" style="159" bestFit="1" customWidth="1"/>
    <col min="4110" max="4110" width="13.7109375" style="159" customWidth="1"/>
    <col min="4111" max="4116" width="10.28515625" style="159" customWidth="1"/>
    <col min="4117" max="4117" width="9.140625" style="159"/>
    <col min="4118" max="4118" width="19" style="159" bestFit="1" customWidth="1"/>
    <col min="4119" max="4125" width="11.42578125" style="159" customWidth="1"/>
    <col min="4126" max="4346" width="9.140625" style="159"/>
    <col min="4347" max="4347" width="18.5703125" style="159" customWidth="1"/>
    <col min="4348" max="4348" width="11.7109375" style="159" customWidth="1"/>
    <col min="4349" max="4355" width="9.140625" style="159"/>
    <col min="4356" max="4356" width="19" style="159" bestFit="1" customWidth="1"/>
    <col min="4357" max="4363" width="10.5703125" style="159" customWidth="1"/>
    <col min="4364" max="4364" width="9.140625" style="159"/>
    <col min="4365" max="4365" width="18.28515625" style="159" bestFit="1" customWidth="1"/>
    <col min="4366" max="4366" width="13.7109375" style="159" customWidth="1"/>
    <col min="4367" max="4372" width="10.28515625" style="159" customWidth="1"/>
    <col min="4373" max="4373" width="9.140625" style="159"/>
    <col min="4374" max="4374" width="19" style="159" bestFit="1" customWidth="1"/>
    <col min="4375" max="4381" width="11.42578125" style="159" customWidth="1"/>
    <col min="4382" max="4602" width="9.140625" style="159"/>
    <col min="4603" max="4603" width="18.5703125" style="159" customWidth="1"/>
    <col min="4604" max="4604" width="11.7109375" style="159" customWidth="1"/>
    <col min="4605" max="4611" width="9.140625" style="159"/>
    <col min="4612" max="4612" width="19" style="159" bestFit="1" customWidth="1"/>
    <col min="4613" max="4619" width="10.5703125" style="159" customWidth="1"/>
    <col min="4620" max="4620" width="9.140625" style="159"/>
    <col min="4621" max="4621" width="18.28515625" style="159" bestFit="1" customWidth="1"/>
    <col min="4622" max="4622" width="13.7109375" style="159" customWidth="1"/>
    <col min="4623" max="4628" width="10.28515625" style="159" customWidth="1"/>
    <col min="4629" max="4629" width="9.140625" style="159"/>
    <col min="4630" max="4630" width="19" style="159" bestFit="1" customWidth="1"/>
    <col min="4631" max="4637" width="11.42578125" style="159" customWidth="1"/>
    <col min="4638" max="4858" width="9.140625" style="159"/>
    <col min="4859" max="4859" width="18.5703125" style="159" customWidth="1"/>
    <col min="4860" max="4860" width="11.7109375" style="159" customWidth="1"/>
    <col min="4861" max="4867" width="9.140625" style="159"/>
    <col min="4868" max="4868" width="19" style="159" bestFit="1" customWidth="1"/>
    <col min="4869" max="4875" width="10.5703125" style="159" customWidth="1"/>
    <col min="4876" max="4876" width="9.140625" style="159"/>
    <col min="4877" max="4877" width="18.28515625" style="159" bestFit="1" customWidth="1"/>
    <col min="4878" max="4878" width="13.7109375" style="159" customWidth="1"/>
    <col min="4879" max="4884" width="10.28515625" style="159" customWidth="1"/>
    <col min="4885" max="4885" width="9.140625" style="159"/>
    <col min="4886" max="4886" width="19" style="159" bestFit="1" customWidth="1"/>
    <col min="4887" max="4893" width="11.42578125" style="159" customWidth="1"/>
    <col min="4894" max="5114" width="9.140625" style="159"/>
    <col min="5115" max="5115" width="18.5703125" style="159" customWidth="1"/>
    <col min="5116" max="5116" width="11.7109375" style="159" customWidth="1"/>
    <col min="5117" max="5123" width="9.140625" style="159"/>
    <col min="5124" max="5124" width="19" style="159" bestFit="1" customWidth="1"/>
    <col min="5125" max="5131" width="10.5703125" style="159" customWidth="1"/>
    <col min="5132" max="5132" width="9.140625" style="159"/>
    <col min="5133" max="5133" width="18.28515625" style="159" bestFit="1" customWidth="1"/>
    <col min="5134" max="5134" width="13.7109375" style="159" customWidth="1"/>
    <col min="5135" max="5140" width="10.28515625" style="159" customWidth="1"/>
    <col min="5141" max="5141" width="9.140625" style="159"/>
    <col min="5142" max="5142" width="19" style="159" bestFit="1" customWidth="1"/>
    <col min="5143" max="5149" width="11.42578125" style="159" customWidth="1"/>
    <col min="5150" max="5370" width="9.140625" style="159"/>
    <col min="5371" max="5371" width="18.5703125" style="159" customWidth="1"/>
    <col min="5372" max="5372" width="11.7109375" style="159" customWidth="1"/>
    <col min="5373" max="5379" width="9.140625" style="159"/>
    <col min="5380" max="5380" width="19" style="159" bestFit="1" customWidth="1"/>
    <col min="5381" max="5387" width="10.5703125" style="159" customWidth="1"/>
    <col min="5388" max="5388" width="9.140625" style="159"/>
    <col min="5389" max="5389" width="18.28515625" style="159" bestFit="1" customWidth="1"/>
    <col min="5390" max="5390" width="13.7109375" style="159" customWidth="1"/>
    <col min="5391" max="5396" width="10.28515625" style="159" customWidth="1"/>
    <col min="5397" max="5397" width="9.140625" style="159"/>
    <col min="5398" max="5398" width="19" style="159" bestFit="1" customWidth="1"/>
    <col min="5399" max="5405" width="11.42578125" style="159" customWidth="1"/>
    <col min="5406" max="5626" width="9.140625" style="159"/>
    <col min="5627" max="5627" width="18.5703125" style="159" customWidth="1"/>
    <col min="5628" max="5628" width="11.7109375" style="159" customWidth="1"/>
    <col min="5629" max="5635" width="9.140625" style="159"/>
    <col min="5636" max="5636" width="19" style="159" bestFit="1" customWidth="1"/>
    <col min="5637" max="5643" width="10.5703125" style="159" customWidth="1"/>
    <col min="5644" max="5644" width="9.140625" style="159"/>
    <col min="5645" max="5645" width="18.28515625" style="159" bestFit="1" customWidth="1"/>
    <col min="5646" max="5646" width="13.7109375" style="159" customWidth="1"/>
    <col min="5647" max="5652" width="10.28515625" style="159" customWidth="1"/>
    <col min="5653" max="5653" width="9.140625" style="159"/>
    <col min="5654" max="5654" width="19" style="159" bestFit="1" customWidth="1"/>
    <col min="5655" max="5661" width="11.42578125" style="159" customWidth="1"/>
    <col min="5662" max="5882" width="9.140625" style="159"/>
    <col min="5883" max="5883" width="18.5703125" style="159" customWidth="1"/>
    <col min="5884" max="5884" width="11.7109375" style="159" customWidth="1"/>
    <col min="5885" max="5891" width="9.140625" style="159"/>
    <col min="5892" max="5892" width="19" style="159" bestFit="1" customWidth="1"/>
    <col min="5893" max="5899" width="10.5703125" style="159" customWidth="1"/>
    <col min="5900" max="5900" width="9.140625" style="159"/>
    <col min="5901" max="5901" width="18.28515625" style="159" bestFit="1" customWidth="1"/>
    <col min="5902" max="5902" width="13.7109375" style="159" customWidth="1"/>
    <col min="5903" max="5908" width="10.28515625" style="159" customWidth="1"/>
    <col min="5909" max="5909" width="9.140625" style="159"/>
    <col min="5910" max="5910" width="19" style="159" bestFit="1" customWidth="1"/>
    <col min="5911" max="5917" width="11.42578125" style="159" customWidth="1"/>
    <col min="5918" max="6138" width="9.140625" style="159"/>
    <col min="6139" max="6139" width="18.5703125" style="159" customWidth="1"/>
    <col min="6140" max="6140" width="11.7109375" style="159" customWidth="1"/>
    <col min="6141" max="6147" width="9.140625" style="159"/>
    <col min="6148" max="6148" width="19" style="159" bestFit="1" customWidth="1"/>
    <col min="6149" max="6155" width="10.5703125" style="159" customWidth="1"/>
    <col min="6156" max="6156" width="9.140625" style="159"/>
    <col min="6157" max="6157" width="18.28515625" style="159" bestFit="1" customWidth="1"/>
    <col min="6158" max="6158" width="13.7109375" style="159" customWidth="1"/>
    <col min="6159" max="6164" width="10.28515625" style="159" customWidth="1"/>
    <col min="6165" max="6165" width="9.140625" style="159"/>
    <col min="6166" max="6166" width="19" style="159" bestFit="1" customWidth="1"/>
    <col min="6167" max="6173" width="11.42578125" style="159" customWidth="1"/>
    <col min="6174" max="6394" width="9.140625" style="159"/>
    <col min="6395" max="6395" width="18.5703125" style="159" customWidth="1"/>
    <col min="6396" max="6396" width="11.7109375" style="159" customWidth="1"/>
    <col min="6397" max="6403" width="9.140625" style="159"/>
    <col min="6404" max="6404" width="19" style="159" bestFit="1" customWidth="1"/>
    <col min="6405" max="6411" width="10.5703125" style="159" customWidth="1"/>
    <col min="6412" max="6412" width="9.140625" style="159"/>
    <col min="6413" max="6413" width="18.28515625" style="159" bestFit="1" customWidth="1"/>
    <col min="6414" max="6414" width="13.7109375" style="159" customWidth="1"/>
    <col min="6415" max="6420" width="10.28515625" style="159" customWidth="1"/>
    <col min="6421" max="6421" width="9.140625" style="159"/>
    <col min="6422" max="6422" width="19" style="159" bestFit="1" customWidth="1"/>
    <col min="6423" max="6429" width="11.42578125" style="159" customWidth="1"/>
    <col min="6430" max="6650" width="9.140625" style="159"/>
    <col min="6651" max="6651" width="18.5703125" style="159" customWidth="1"/>
    <col min="6652" max="6652" width="11.7109375" style="159" customWidth="1"/>
    <col min="6653" max="6659" width="9.140625" style="159"/>
    <col min="6660" max="6660" width="19" style="159" bestFit="1" customWidth="1"/>
    <col min="6661" max="6667" width="10.5703125" style="159" customWidth="1"/>
    <col min="6668" max="6668" width="9.140625" style="159"/>
    <col min="6669" max="6669" width="18.28515625" style="159" bestFit="1" customWidth="1"/>
    <col min="6670" max="6670" width="13.7109375" style="159" customWidth="1"/>
    <col min="6671" max="6676" width="10.28515625" style="159" customWidth="1"/>
    <col min="6677" max="6677" width="9.140625" style="159"/>
    <col min="6678" max="6678" width="19" style="159" bestFit="1" customWidth="1"/>
    <col min="6679" max="6685" width="11.42578125" style="159" customWidth="1"/>
    <col min="6686" max="6906" width="9.140625" style="159"/>
    <col min="6907" max="6907" width="18.5703125" style="159" customWidth="1"/>
    <col min="6908" max="6908" width="11.7109375" style="159" customWidth="1"/>
    <col min="6909" max="6915" width="9.140625" style="159"/>
    <col min="6916" max="6916" width="19" style="159" bestFit="1" customWidth="1"/>
    <col min="6917" max="6923" width="10.5703125" style="159" customWidth="1"/>
    <col min="6924" max="6924" width="9.140625" style="159"/>
    <col min="6925" max="6925" width="18.28515625" style="159" bestFit="1" customWidth="1"/>
    <col min="6926" max="6926" width="13.7109375" style="159" customWidth="1"/>
    <col min="6927" max="6932" width="10.28515625" style="159" customWidth="1"/>
    <col min="6933" max="6933" width="9.140625" style="159"/>
    <col min="6934" max="6934" width="19" style="159" bestFit="1" customWidth="1"/>
    <col min="6935" max="6941" width="11.42578125" style="159" customWidth="1"/>
    <col min="6942" max="7162" width="9.140625" style="159"/>
    <col min="7163" max="7163" width="18.5703125" style="159" customWidth="1"/>
    <col min="7164" max="7164" width="11.7109375" style="159" customWidth="1"/>
    <col min="7165" max="7171" width="9.140625" style="159"/>
    <col min="7172" max="7172" width="19" style="159" bestFit="1" customWidth="1"/>
    <col min="7173" max="7179" width="10.5703125" style="159" customWidth="1"/>
    <col min="7180" max="7180" width="9.140625" style="159"/>
    <col min="7181" max="7181" width="18.28515625" style="159" bestFit="1" customWidth="1"/>
    <col min="7182" max="7182" width="13.7109375" style="159" customWidth="1"/>
    <col min="7183" max="7188" width="10.28515625" style="159" customWidth="1"/>
    <col min="7189" max="7189" width="9.140625" style="159"/>
    <col min="7190" max="7190" width="19" style="159" bestFit="1" customWidth="1"/>
    <col min="7191" max="7197" width="11.42578125" style="159" customWidth="1"/>
    <col min="7198" max="7418" width="9.140625" style="159"/>
    <col min="7419" max="7419" width="18.5703125" style="159" customWidth="1"/>
    <col min="7420" max="7420" width="11.7109375" style="159" customWidth="1"/>
    <col min="7421" max="7427" width="9.140625" style="159"/>
    <col min="7428" max="7428" width="19" style="159" bestFit="1" customWidth="1"/>
    <col min="7429" max="7435" width="10.5703125" style="159" customWidth="1"/>
    <col min="7436" max="7436" width="9.140625" style="159"/>
    <col min="7437" max="7437" width="18.28515625" style="159" bestFit="1" customWidth="1"/>
    <col min="7438" max="7438" width="13.7109375" style="159" customWidth="1"/>
    <col min="7439" max="7444" width="10.28515625" style="159" customWidth="1"/>
    <col min="7445" max="7445" width="9.140625" style="159"/>
    <col min="7446" max="7446" width="19" style="159" bestFit="1" customWidth="1"/>
    <col min="7447" max="7453" width="11.42578125" style="159" customWidth="1"/>
    <col min="7454" max="7674" width="9.140625" style="159"/>
    <col min="7675" max="7675" width="18.5703125" style="159" customWidth="1"/>
    <col min="7676" max="7676" width="11.7109375" style="159" customWidth="1"/>
    <col min="7677" max="7683" width="9.140625" style="159"/>
    <col min="7684" max="7684" width="19" style="159" bestFit="1" customWidth="1"/>
    <col min="7685" max="7691" width="10.5703125" style="159" customWidth="1"/>
    <col min="7692" max="7692" width="9.140625" style="159"/>
    <col min="7693" max="7693" width="18.28515625" style="159" bestFit="1" customWidth="1"/>
    <col min="7694" max="7694" width="13.7109375" style="159" customWidth="1"/>
    <col min="7695" max="7700" width="10.28515625" style="159" customWidth="1"/>
    <col min="7701" max="7701" width="9.140625" style="159"/>
    <col min="7702" max="7702" width="19" style="159" bestFit="1" customWidth="1"/>
    <col min="7703" max="7709" width="11.42578125" style="159" customWidth="1"/>
    <col min="7710" max="7930" width="9.140625" style="159"/>
    <col min="7931" max="7931" width="18.5703125" style="159" customWidth="1"/>
    <col min="7932" max="7932" width="11.7109375" style="159" customWidth="1"/>
    <col min="7933" max="7939" width="9.140625" style="159"/>
    <col min="7940" max="7940" width="19" style="159" bestFit="1" customWidth="1"/>
    <col min="7941" max="7947" width="10.5703125" style="159" customWidth="1"/>
    <col min="7948" max="7948" width="9.140625" style="159"/>
    <col min="7949" max="7949" width="18.28515625" style="159" bestFit="1" customWidth="1"/>
    <col min="7950" max="7950" width="13.7109375" style="159" customWidth="1"/>
    <col min="7951" max="7956" width="10.28515625" style="159" customWidth="1"/>
    <col min="7957" max="7957" width="9.140625" style="159"/>
    <col min="7958" max="7958" width="19" style="159" bestFit="1" customWidth="1"/>
    <col min="7959" max="7965" width="11.42578125" style="159" customWidth="1"/>
    <col min="7966" max="8186" width="9.140625" style="159"/>
    <col min="8187" max="8187" width="18.5703125" style="159" customWidth="1"/>
    <col min="8188" max="8188" width="11.7109375" style="159" customWidth="1"/>
    <col min="8189" max="8195" width="9.140625" style="159"/>
    <col min="8196" max="8196" width="19" style="159" bestFit="1" customWidth="1"/>
    <col min="8197" max="8203" width="10.5703125" style="159" customWidth="1"/>
    <col min="8204" max="8204" width="9.140625" style="159"/>
    <col min="8205" max="8205" width="18.28515625" style="159" bestFit="1" customWidth="1"/>
    <col min="8206" max="8206" width="13.7109375" style="159" customWidth="1"/>
    <col min="8207" max="8212" width="10.28515625" style="159" customWidth="1"/>
    <col min="8213" max="8213" width="9.140625" style="159"/>
    <col min="8214" max="8214" width="19" style="159" bestFit="1" customWidth="1"/>
    <col min="8215" max="8221" width="11.42578125" style="159" customWidth="1"/>
    <col min="8222" max="8442" width="9.140625" style="159"/>
    <col min="8443" max="8443" width="18.5703125" style="159" customWidth="1"/>
    <col min="8444" max="8444" width="11.7109375" style="159" customWidth="1"/>
    <col min="8445" max="8451" width="9.140625" style="159"/>
    <col min="8452" max="8452" width="19" style="159" bestFit="1" customWidth="1"/>
    <col min="8453" max="8459" width="10.5703125" style="159" customWidth="1"/>
    <col min="8460" max="8460" width="9.140625" style="159"/>
    <col min="8461" max="8461" width="18.28515625" style="159" bestFit="1" customWidth="1"/>
    <col min="8462" max="8462" width="13.7109375" style="159" customWidth="1"/>
    <col min="8463" max="8468" width="10.28515625" style="159" customWidth="1"/>
    <col min="8469" max="8469" width="9.140625" style="159"/>
    <col min="8470" max="8470" width="19" style="159" bestFit="1" customWidth="1"/>
    <col min="8471" max="8477" width="11.42578125" style="159" customWidth="1"/>
    <col min="8478" max="8698" width="9.140625" style="159"/>
    <col min="8699" max="8699" width="18.5703125" style="159" customWidth="1"/>
    <col min="8700" max="8700" width="11.7109375" style="159" customWidth="1"/>
    <col min="8701" max="8707" width="9.140625" style="159"/>
    <col min="8708" max="8708" width="19" style="159" bestFit="1" customWidth="1"/>
    <col min="8709" max="8715" width="10.5703125" style="159" customWidth="1"/>
    <col min="8716" max="8716" width="9.140625" style="159"/>
    <col min="8717" max="8717" width="18.28515625" style="159" bestFit="1" customWidth="1"/>
    <col min="8718" max="8718" width="13.7109375" style="159" customWidth="1"/>
    <col min="8719" max="8724" width="10.28515625" style="159" customWidth="1"/>
    <col min="8725" max="8725" width="9.140625" style="159"/>
    <col min="8726" max="8726" width="19" style="159" bestFit="1" customWidth="1"/>
    <col min="8727" max="8733" width="11.42578125" style="159" customWidth="1"/>
    <col min="8734" max="8954" width="9.140625" style="159"/>
    <col min="8955" max="8955" width="18.5703125" style="159" customWidth="1"/>
    <col min="8956" max="8956" width="11.7109375" style="159" customWidth="1"/>
    <col min="8957" max="8963" width="9.140625" style="159"/>
    <col min="8964" max="8964" width="19" style="159" bestFit="1" customWidth="1"/>
    <col min="8965" max="8971" width="10.5703125" style="159" customWidth="1"/>
    <col min="8972" max="8972" width="9.140625" style="159"/>
    <col min="8973" max="8973" width="18.28515625" style="159" bestFit="1" customWidth="1"/>
    <col min="8974" max="8974" width="13.7109375" style="159" customWidth="1"/>
    <col min="8975" max="8980" width="10.28515625" style="159" customWidth="1"/>
    <col min="8981" max="8981" width="9.140625" style="159"/>
    <col min="8982" max="8982" width="19" style="159" bestFit="1" customWidth="1"/>
    <col min="8983" max="8989" width="11.42578125" style="159" customWidth="1"/>
    <col min="8990" max="9210" width="9.140625" style="159"/>
    <col min="9211" max="9211" width="18.5703125" style="159" customWidth="1"/>
    <col min="9212" max="9212" width="11.7109375" style="159" customWidth="1"/>
    <col min="9213" max="9219" width="9.140625" style="159"/>
    <col min="9220" max="9220" width="19" style="159" bestFit="1" customWidth="1"/>
    <col min="9221" max="9227" width="10.5703125" style="159" customWidth="1"/>
    <col min="9228" max="9228" width="9.140625" style="159"/>
    <col min="9229" max="9229" width="18.28515625" style="159" bestFit="1" customWidth="1"/>
    <col min="9230" max="9230" width="13.7109375" style="159" customWidth="1"/>
    <col min="9231" max="9236" width="10.28515625" style="159" customWidth="1"/>
    <col min="9237" max="9237" width="9.140625" style="159"/>
    <col min="9238" max="9238" width="19" style="159" bestFit="1" customWidth="1"/>
    <col min="9239" max="9245" width="11.42578125" style="159" customWidth="1"/>
    <col min="9246" max="9466" width="9.140625" style="159"/>
    <col min="9467" max="9467" width="18.5703125" style="159" customWidth="1"/>
    <col min="9468" max="9468" width="11.7109375" style="159" customWidth="1"/>
    <col min="9469" max="9475" width="9.140625" style="159"/>
    <col min="9476" max="9476" width="19" style="159" bestFit="1" customWidth="1"/>
    <col min="9477" max="9483" width="10.5703125" style="159" customWidth="1"/>
    <col min="9484" max="9484" width="9.140625" style="159"/>
    <col min="9485" max="9485" width="18.28515625" style="159" bestFit="1" customWidth="1"/>
    <col min="9486" max="9486" width="13.7109375" style="159" customWidth="1"/>
    <col min="9487" max="9492" width="10.28515625" style="159" customWidth="1"/>
    <col min="9493" max="9493" width="9.140625" style="159"/>
    <col min="9494" max="9494" width="19" style="159" bestFit="1" customWidth="1"/>
    <col min="9495" max="9501" width="11.42578125" style="159" customWidth="1"/>
    <col min="9502" max="9722" width="9.140625" style="159"/>
    <col min="9723" max="9723" width="18.5703125" style="159" customWidth="1"/>
    <col min="9724" max="9724" width="11.7109375" style="159" customWidth="1"/>
    <col min="9725" max="9731" width="9.140625" style="159"/>
    <col min="9732" max="9732" width="19" style="159" bestFit="1" customWidth="1"/>
    <col min="9733" max="9739" width="10.5703125" style="159" customWidth="1"/>
    <col min="9740" max="9740" width="9.140625" style="159"/>
    <col min="9741" max="9741" width="18.28515625" style="159" bestFit="1" customWidth="1"/>
    <col min="9742" max="9742" width="13.7109375" style="159" customWidth="1"/>
    <col min="9743" max="9748" width="10.28515625" style="159" customWidth="1"/>
    <col min="9749" max="9749" width="9.140625" style="159"/>
    <col min="9750" max="9750" width="19" style="159" bestFit="1" customWidth="1"/>
    <col min="9751" max="9757" width="11.42578125" style="159" customWidth="1"/>
    <col min="9758" max="9978" width="9.140625" style="159"/>
    <col min="9979" max="9979" width="18.5703125" style="159" customWidth="1"/>
    <col min="9980" max="9980" width="11.7109375" style="159" customWidth="1"/>
    <col min="9981" max="9987" width="9.140625" style="159"/>
    <col min="9988" max="9988" width="19" style="159" bestFit="1" customWidth="1"/>
    <col min="9989" max="9995" width="10.5703125" style="159" customWidth="1"/>
    <col min="9996" max="9996" width="9.140625" style="159"/>
    <col min="9997" max="9997" width="18.28515625" style="159" bestFit="1" customWidth="1"/>
    <col min="9998" max="9998" width="13.7109375" style="159" customWidth="1"/>
    <col min="9999" max="10004" width="10.28515625" style="159" customWidth="1"/>
    <col min="10005" max="10005" width="9.140625" style="159"/>
    <col min="10006" max="10006" width="19" style="159" bestFit="1" customWidth="1"/>
    <col min="10007" max="10013" width="11.42578125" style="159" customWidth="1"/>
    <col min="10014" max="10234" width="9.140625" style="159"/>
    <col min="10235" max="10235" width="18.5703125" style="159" customWidth="1"/>
    <col min="10236" max="10236" width="11.7109375" style="159" customWidth="1"/>
    <col min="10237" max="10243" width="9.140625" style="159"/>
    <col min="10244" max="10244" width="19" style="159" bestFit="1" customWidth="1"/>
    <col min="10245" max="10251" width="10.5703125" style="159" customWidth="1"/>
    <col min="10252" max="10252" width="9.140625" style="159"/>
    <col min="10253" max="10253" width="18.28515625" style="159" bestFit="1" customWidth="1"/>
    <col min="10254" max="10254" width="13.7109375" style="159" customWidth="1"/>
    <col min="10255" max="10260" width="10.28515625" style="159" customWidth="1"/>
    <col min="10261" max="10261" width="9.140625" style="159"/>
    <col min="10262" max="10262" width="19" style="159" bestFit="1" customWidth="1"/>
    <col min="10263" max="10269" width="11.42578125" style="159" customWidth="1"/>
    <col min="10270" max="10490" width="9.140625" style="159"/>
    <col min="10491" max="10491" width="18.5703125" style="159" customWidth="1"/>
    <col min="10492" max="10492" width="11.7109375" style="159" customWidth="1"/>
    <col min="10493" max="10499" width="9.140625" style="159"/>
    <col min="10500" max="10500" width="19" style="159" bestFit="1" customWidth="1"/>
    <col min="10501" max="10507" width="10.5703125" style="159" customWidth="1"/>
    <col min="10508" max="10508" width="9.140625" style="159"/>
    <col min="10509" max="10509" width="18.28515625" style="159" bestFit="1" customWidth="1"/>
    <col min="10510" max="10510" width="13.7109375" style="159" customWidth="1"/>
    <col min="10511" max="10516" width="10.28515625" style="159" customWidth="1"/>
    <col min="10517" max="10517" width="9.140625" style="159"/>
    <col min="10518" max="10518" width="19" style="159" bestFit="1" customWidth="1"/>
    <col min="10519" max="10525" width="11.42578125" style="159" customWidth="1"/>
    <col min="10526" max="10746" width="9.140625" style="159"/>
    <col min="10747" max="10747" width="18.5703125" style="159" customWidth="1"/>
    <col min="10748" max="10748" width="11.7109375" style="159" customWidth="1"/>
    <col min="10749" max="10755" width="9.140625" style="159"/>
    <col min="10756" max="10756" width="19" style="159" bestFit="1" customWidth="1"/>
    <col min="10757" max="10763" width="10.5703125" style="159" customWidth="1"/>
    <col min="10764" max="10764" width="9.140625" style="159"/>
    <col min="10765" max="10765" width="18.28515625" style="159" bestFit="1" customWidth="1"/>
    <col min="10766" max="10766" width="13.7109375" style="159" customWidth="1"/>
    <col min="10767" max="10772" width="10.28515625" style="159" customWidth="1"/>
    <col min="10773" max="10773" width="9.140625" style="159"/>
    <col min="10774" max="10774" width="19" style="159" bestFit="1" customWidth="1"/>
    <col min="10775" max="10781" width="11.42578125" style="159" customWidth="1"/>
    <col min="10782" max="11002" width="9.140625" style="159"/>
    <col min="11003" max="11003" width="18.5703125" style="159" customWidth="1"/>
    <col min="11004" max="11004" width="11.7109375" style="159" customWidth="1"/>
    <col min="11005" max="11011" width="9.140625" style="159"/>
    <col min="11012" max="11012" width="19" style="159" bestFit="1" customWidth="1"/>
    <col min="11013" max="11019" width="10.5703125" style="159" customWidth="1"/>
    <col min="11020" max="11020" width="9.140625" style="159"/>
    <col min="11021" max="11021" width="18.28515625" style="159" bestFit="1" customWidth="1"/>
    <col min="11022" max="11022" width="13.7109375" style="159" customWidth="1"/>
    <col min="11023" max="11028" width="10.28515625" style="159" customWidth="1"/>
    <col min="11029" max="11029" width="9.140625" style="159"/>
    <col min="11030" max="11030" width="19" style="159" bestFit="1" customWidth="1"/>
    <col min="11031" max="11037" width="11.42578125" style="159" customWidth="1"/>
    <col min="11038" max="11258" width="9.140625" style="159"/>
    <col min="11259" max="11259" width="18.5703125" style="159" customWidth="1"/>
    <col min="11260" max="11260" width="11.7109375" style="159" customWidth="1"/>
    <col min="11261" max="11267" width="9.140625" style="159"/>
    <col min="11268" max="11268" width="19" style="159" bestFit="1" customWidth="1"/>
    <col min="11269" max="11275" width="10.5703125" style="159" customWidth="1"/>
    <col min="11276" max="11276" width="9.140625" style="159"/>
    <col min="11277" max="11277" width="18.28515625" style="159" bestFit="1" customWidth="1"/>
    <col min="11278" max="11278" width="13.7109375" style="159" customWidth="1"/>
    <col min="11279" max="11284" width="10.28515625" style="159" customWidth="1"/>
    <col min="11285" max="11285" width="9.140625" style="159"/>
    <col min="11286" max="11286" width="19" style="159" bestFit="1" customWidth="1"/>
    <col min="11287" max="11293" width="11.42578125" style="159" customWidth="1"/>
    <col min="11294" max="11514" width="9.140625" style="159"/>
    <col min="11515" max="11515" width="18.5703125" style="159" customWidth="1"/>
    <col min="11516" max="11516" width="11.7109375" style="159" customWidth="1"/>
    <col min="11517" max="11523" width="9.140625" style="159"/>
    <col min="11524" max="11524" width="19" style="159" bestFit="1" customWidth="1"/>
    <col min="11525" max="11531" width="10.5703125" style="159" customWidth="1"/>
    <col min="11532" max="11532" width="9.140625" style="159"/>
    <col min="11533" max="11533" width="18.28515625" style="159" bestFit="1" customWidth="1"/>
    <col min="11534" max="11534" width="13.7109375" style="159" customWidth="1"/>
    <col min="11535" max="11540" width="10.28515625" style="159" customWidth="1"/>
    <col min="11541" max="11541" width="9.140625" style="159"/>
    <col min="11542" max="11542" width="19" style="159" bestFit="1" customWidth="1"/>
    <col min="11543" max="11549" width="11.42578125" style="159" customWidth="1"/>
    <col min="11550" max="11770" width="9.140625" style="159"/>
    <col min="11771" max="11771" width="18.5703125" style="159" customWidth="1"/>
    <col min="11772" max="11772" width="11.7109375" style="159" customWidth="1"/>
    <col min="11773" max="11779" width="9.140625" style="159"/>
    <col min="11780" max="11780" width="19" style="159" bestFit="1" customWidth="1"/>
    <col min="11781" max="11787" width="10.5703125" style="159" customWidth="1"/>
    <col min="11788" max="11788" width="9.140625" style="159"/>
    <col min="11789" max="11789" width="18.28515625" style="159" bestFit="1" customWidth="1"/>
    <col min="11790" max="11790" width="13.7109375" style="159" customWidth="1"/>
    <col min="11791" max="11796" width="10.28515625" style="159" customWidth="1"/>
    <col min="11797" max="11797" width="9.140625" style="159"/>
    <col min="11798" max="11798" width="19" style="159" bestFit="1" customWidth="1"/>
    <col min="11799" max="11805" width="11.42578125" style="159" customWidth="1"/>
    <col min="11806" max="12026" width="9.140625" style="159"/>
    <col min="12027" max="12027" width="18.5703125" style="159" customWidth="1"/>
    <col min="12028" max="12028" width="11.7109375" style="159" customWidth="1"/>
    <col min="12029" max="12035" width="9.140625" style="159"/>
    <col min="12036" max="12036" width="19" style="159" bestFit="1" customWidth="1"/>
    <col min="12037" max="12043" width="10.5703125" style="159" customWidth="1"/>
    <col min="12044" max="12044" width="9.140625" style="159"/>
    <col min="12045" max="12045" width="18.28515625" style="159" bestFit="1" customWidth="1"/>
    <col min="12046" max="12046" width="13.7109375" style="159" customWidth="1"/>
    <col min="12047" max="12052" width="10.28515625" style="159" customWidth="1"/>
    <col min="12053" max="12053" width="9.140625" style="159"/>
    <col min="12054" max="12054" width="19" style="159" bestFit="1" customWidth="1"/>
    <col min="12055" max="12061" width="11.42578125" style="159" customWidth="1"/>
    <col min="12062" max="12282" width="9.140625" style="159"/>
    <col min="12283" max="12283" width="18.5703125" style="159" customWidth="1"/>
    <col min="12284" max="12284" width="11.7109375" style="159" customWidth="1"/>
    <col min="12285" max="12291" width="9.140625" style="159"/>
    <col min="12292" max="12292" width="19" style="159" bestFit="1" customWidth="1"/>
    <col min="12293" max="12299" width="10.5703125" style="159" customWidth="1"/>
    <col min="12300" max="12300" width="9.140625" style="159"/>
    <col min="12301" max="12301" width="18.28515625" style="159" bestFit="1" customWidth="1"/>
    <col min="12302" max="12302" width="13.7109375" style="159" customWidth="1"/>
    <col min="12303" max="12308" width="10.28515625" style="159" customWidth="1"/>
    <col min="12309" max="12309" width="9.140625" style="159"/>
    <col min="12310" max="12310" width="19" style="159" bestFit="1" customWidth="1"/>
    <col min="12311" max="12317" width="11.42578125" style="159" customWidth="1"/>
    <col min="12318" max="12538" width="9.140625" style="159"/>
    <col min="12539" max="12539" width="18.5703125" style="159" customWidth="1"/>
    <col min="12540" max="12540" width="11.7109375" style="159" customWidth="1"/>
    <col min="12541" max="12547" width="9.140625" style="159"/>
    <col min="12548" max="12548" width="19" style="159" bestFit="1" customWidth="1"/>
    <col min="12549" max="12555" width="10.5703125" style="159" customWidth="1"/>
    <col min="12556" max="12556" width="9.140625" style="159"/>
    <col min="12557" max="12557" width="18.28515625" style="159" bestFit="1" customWidth="1"/>
    <col min="12558" max="12558" width="13.7109375" style="159" customWidth="1"/>
    <col min="12559" max="12564" width="10.28515625" style="159" customWidth="1"/>
    <col min="12565" max="12565" width="9.140625" style="159"/>
    <col min="12566" max="12566" width="19" style="159" bestFit="1" customWidth="1"/>
    <col min="12567" max="12573" width="11.42578125" style="159" customWidth="1"/>
    <col min="12574" max="12794" width="9.140625" style="159"/>
    <col min="12795" max="12795" width="18.5703125" style="159" customWidth="1"/>
    <col min="12796" max="12796" width="11.7109375" style="159" customWidth="1"/>
    <col min="12797" max="12803" width="9.140625" style="159"/>
    <col min="12804" max="12804" width="19" style="159" bestFit="1" customWidth="1"/>
    <col min="12805" max="12811" width="10.5703125" style="159" customWidth="1"/>
    <col min="12812" max="12812" width="9.140625" style="159"/>
    <col min="12813" max="12813" width="18.28515625" style="159" bestFit="1" customWidth="1"/>
    <col min="12814" max="12814" width="13.7109375" style="159" customWidth="1"/>
    <col min="12815" max="12820" width="10.28515625" style="159" customWidth="1"/>
    <col min="12821" max="12821" width="9.140625" style="159"/>
    <col min="12822" max="12822" width="19" style="159" bestFit="1" customWidth="1"/>
    <col min="12823" max="12829" width="11.42578125" style="159" customWidth="1"/>
    <col min="12830" max="13050" width="9.140625" style="159"/>
    <col min="13051" max="13051" width="18.5703125" style="159" customWidth="1"/>
    <col min="13052" max="13052" width="11.7109375" style="159" customWidth="1"/>
    <col min="13053" max="13059" width="9.140625" style="159"/>
    <col min="13060" max="13060" width="19" style="159" bestFit="1" customWidth="1"/>
    <col min="13061" max="13067" width="10.5703125" style="159" customWidth="1"/>
    <col min="13068" max="13068" width="9.140625" style="159"/>
    <col min="13069" max="13069" width="18.28515625" style="159" bestFit="1" customWidth="1"/>
    <col min="13070" max="13070" width="13.7109375" style="159" customWidth="1"/>
    <col min="13071" max="13076" width="10.28515625" style="159" customWidth="1"/>
    <col min="13077" max="13077" width="9.140625" style="159"/>
    <col min="13078" max="13078" width="19" style="159" bestFit="1" customWidth="1"/>
    <col min="13079" max="13085" width="11.42578125" style="159" customWidth="1"/>
    <col min="13086" max="13306" width="9.140625" style="159"/>
    <col min="13307" max="13307" width="18.5703125" style="159" customWidth="1"/>
    <col min="13308" max="13308" width="11.7109375" style="159" customWidth="1"/>
    <col min="13309" max="13315" width="9.140625" style="159"/>
    <col min="13316" max="13316" width="19" style="159" bestFit="1" customWidth="1"/>
    <col min="13317" max="13323" width="10.5703125" style="159" customWidth="1"/>
    <col min="13324" max="13324" width="9.140625" style="159"/>
    <col min="13325" max="13325" width="18.28515625" style="159" bestFit="1" customWidth="1"/>
    <col min="13326" max="13326" width="13.7109375" style="159" customWidth="1"/>
    <col min="13327" max="13332" width="10.28515625" style="159" customWidth="1"/>
    <col min="13333" max="13333" width="9.140625" style="159"/>
    <col min="13334" max="13334" width="19" style="159" bestFit="1" customWidth="1"/>
    <col min="13335" max="13341" width="11.42578125" style="159" customWidth="1"/>
    <col min="13342" max="13562" width="9.140625" style="159"/>
    <col min="13563" max="13563" width="18.5703125" style="159" customWidth="1"/>
    <col min="13564" max="13564" width="11.7109375" style="159" customWidth="1"/>
    <col min="13565" max="13571" width="9.140625" style="159"/>
    <col min="13572" max="13572" width="19" style="159" bestFit="1" customWidth="1"/>
    <col min="13573" max="13579" width="10.5703125" style="159" customWidth="1"/>
    <col min="13580" max="13580" width="9.140625" style="159"/>
    <col min="13581" max="13581" width="18.28515625" style="159" bestFit="1" customWidth="1"/>
    <col min="13582" max="13582" width="13.7109375" style="159" customWidth="1"/>
    <col min="13583" max="13588" width="10.28515625" style="159" customWidth="1"/>
    <col min="13589" max="13589" width="9.140625" style="159"/>
    <col min="13590" max="13590" width="19" style="159" bestFit="1" customWidth="1"/>
    <col min="13591" max="13597" width="11.42578125" style="159" customWidth="1"/>
    <col min="13598" max="13818" width="9.140625" style="159"/>
    <col min="13819" max="13819" width="18.5703125" style="159" customWidth="1"/>
    <col min="13820" max="13820" width="11.7109375" style="159" customWidth="1"/>
    <col min="13821" max="13827" width="9.140625" style="159"/>
    <col min="13828" max="13828" width="19" style="159" bestFit="1" customWidth="1"/>
    <col min="13829" max="13835" width="10.5703125" style="159" customWidth="1"/>
    <col min="13836" max="13836" width="9.140625" style="159"/>
    <col min="13837" max="13837" width="18.28515625" style="159" bestFit="1" customWidth="1"/>
    <col min="13838" max="13838" width="13.7109375" style="159" customWidth="1"/>
    <col min="13839" max="13844" width="10.28515625" style="159" customWidth="1"/>
    <col min="13845" max="13845" width="9.140625" style="159"/>
    <col min="13846" max="13846" width="19" style="159" bestFit="1" customWidth="1"/>
    <col min="13847" max="13853" width="11.42578125" style="159" customWidth="1"/>
    <col min="13854" max="14074" width="9.140625" style="159"/>
    <col min="14075" max="14075" width="18.5703125" style="159" customWidth="1"/>
    <col min="14076" max="14076" width="11.7109375" style="159" customWidth="1"/>
    <col min="14077" max="14083" width="9.140625" style="159"/>
    <col min="14084" max="14084" width="19" style="159" bestFit="1" customWidth="1"/>
    <col min="14085" max="14091" width="10.5703125" style="159" customWidth="1"/>
    <col min="14092" max="14092" width="9.140625" style="159"/>
    <col min="14093" max="14093" width="18.28515625" style="159" bestFit="1" customWidth="1"/>
    <col min="14094" max="14094" width="13.7109375" style="159" customWidth="1"/>
    <col min="14095" max="14100" width="10.28515625" style="159" customWidth="1"/>
    <col min="14101" max="14101" width="9.140625" style="159"/>
    <col min="14102" max="14102" width="19" style="159" bestFit="1" customWidth="1"/>
    <col min="14103" max="14109" width="11.42578125" style="159" customWidth="1"/>
    <col min="14110" max="14330" width="9.140625" style="159"/>
    <col min="14331" max="14331" width="18.5703125" style="159" customWidth="1"/>
    <col min="14332" max="14332" width="11.7109375" style="159" customWidth="1"/>
    <col min="14333" max="14339" width="9.140625" style="159"/>
    <col min="14340" max="14340" width="19" style="159" bestFit="1" customWidth="1"/>
    <col min="14341" max="14347" width="10.5703125" style="159" customWidth="1"/>
    <col min="14348" max="14348" width="9.140625" style="159"/>
    <col min="14349" max="14349" width="18.28515625" style="159" bestFit="1" customWidth="1"/>
    <col min="14350" max="14350" width="13.7109375" style="159" customWidth="1"/>
    <col min="14351" max="14356" width="10.28515625" style="159" customWidth="1"/>
    <col min="14357" max="14357" width="9.140625" style="159"/>
    <col min="14358" max="14358" width="19" style="159" bestFit="1" customWidth="1"/>
    <col min="14359" max="14365" width="11.42578125" style="159" customWidth="1"/>
    <col min="14366" max="14586" width="9.140625" style="159"/>
    <col min="14587" max="14587" width="18.5703125" style="159" customWidth="1"/>
    <col min="14588" max="14588" width="11.7109375" style="159" customWidth="1"/>
    <col min="14589" max="14595" width="9.140625" style="159"/>
    <col min="14596" max="14596" width="19" style="159" bestFit="1" customWidth="1"/>
    <col min="14597" max="14603" width="10.5703125" style="159" customWidth="1"/>
    <col min="14604" max="14604" width="9.140625" style="159"/>
    <col min="14605" max="14605" width="18.28515625" style="159" bestFit="1" customWidth="1"/>
    <col min="14606" max="14606" width="13.7109375" style="159" customWidth="1"/>
    <col min="14607" max="14612" width="10.28515625" style="159" customWidth="1"/>
    <col min="14613" max="14613" width="9.140625" style="159"/>
    <col min="14614" max="14614" width="19" style="159" bestFit="1" customWidth="1"/>
    <col min="14615" max="14621" width="11.42578125" style="159" customWidth="1"/>
    <col min="14622" max="14842" width="9.140625" style="159"/>
    <col min="14843" max="14843" width="18.5703125" style="159" customWidth="1"/>
    <col min="14844" max="14844" width="11.7109375" style="159" customWidth="1"/>
    <col min="14845" max="14851" width="9.140625" style="159"/>
    <col min="14852" max="14852" width="19" style="159" bestFit="1" customWidth="1"/>
    <col min="14853" max="14859" width="10.5703125" style="159" customWidth="1"/>
    <col min="14860" max="14860" width="9.140625" style="159"/>
    <col min="14861" max="14861" width="18.28515625" style="159" bestFit="1" customWidth="1"/>
    <col min="14862" max="14862" width="13.7109375" style="159" customWidth="1"/>
    <col min="14863" max="14868" width="10.28515625" style="159" customWidth="1"/>
    <col min="14869" max="14869" width="9.140625" style="159"/>
    <col min="14870" max="14870" width="19" style="159" bestFit="1" customWidth="1"/>
    <col min="14871" max="14877" width="11.42578125" style="159" customWidth="1"/>
    <col min="14878" max="15098" width="9.140625" style="159"/>
    <col min="15099" max="15099" width="18.5703125" style="159" customWidth="1"/>
    <col min="15100" max="15100" width="11.7109375" style="159" customWidth="1"/>
    <col min="15101" max="15107" width="9.140625" style="159"/>
    <col min="15108" max="15108" width="19" style="159" bestFit="1" customWidth="1"/>
    <col min="15109" max="15115" width="10.5703125" style="159" customWidth="1"/>
    <col min="15116" max="15116" width="9.140625" style="159"/>
    <col min="15117" max="15117" width="18.28515625" style="159" bestFit="1" customWidth="1"/>
    <col min="15118" max="15118" width="13.7109375" style="159" customWidth="1"/>
    <col min="15119" max="15124" width="10.28515625" style="159" customWidth="1"/>
    <col min="15125" max="15125" width="9.140625" style="159"/>
    <col min="15126" max="15126" width="19" style="159" bestFit="1" customWidth="1"/>
    <col min="15127" max="15133" width="11.42578125" style="159" customWidth="1"/>
    <col min="15134" max="15354" width="9.140625" style="159"/>
    <col min="15355" max="15355" width="18.5703125" style="159" customWidth="1"/>
    <col min="15356" max="15356" width="11.7109375" style="159" customWidth="1"/>
    <col min="15357" max="15363" width="9.140625" style="159"/>
    <col min="15364" max="15364" width="19" style="159" bestFit="1" customWidth="1"/>
    <col min="15365" max="15371" width="10.5703125" style="159" customWidth="1"/>
    <col min="15372" max="15372" width="9.140625" style="159"/>
    <col min="15373" max="15373" width="18.28515625" style="159" bestFit="1" customWidth="1"/>
    <col min="15374" max="15374" width="13.7109375" style="159" customWidth="1"/>
    <col min="15375" max="15380" width="10.28515625" style="159" customWidth="1"/>
    <col min="15381" max="15381" width="9.140625" style="159"/>
    <col min="15382" max="15382" width="19" style="159" bestFit="1" customWidth="1"/>
    <col min="15383" max="15389" width="11.42578125" style="159" customWidth="1"/>
    <col min="15390" max="15610" width="9.140625" style="159"/>
    <col min="15611" max="15611" width="18.5703125" style="159" customWidth="1"/>
    <col min="15612" max="15612" width="11.7109375" style="159" customWidth="1"/>
    <col min="15613" max="15619" width="9.140625" style="159"/>
    <col min="15620" max="15620" width="19" style="159" bestFit="1" customWidth="1"/>
    <col min="15621" max="15627" width="10.5703125" style="159" customWidth="1"/>
    <col min="15628" max="15628" width="9.140625" style="159"/>
    <col min="15629" max="15629" width="18.28515625" style="159" bestFit="1" customWidth="1"/>
    <col min="15630" max="15630" width="13.7109375" style="159" customWidth="1"/>
    <col min="15631" max="15636" width="10.28515625" style="159" customWidth="1"/>
    <col min="15637" max="15637" width="9.140625" style="159"/>
    <col min="15638" max="15638" width="19" style="159" bestFit="1" customWidth="1"/>
    <col min="15639" max="15645" width="11.42578125" style="159" customWidth="1"/>
    <col min="15646" max="15866" width="9.140625" style="159"/>
    <col min="15867" max="15867" width="18.5703125" style="159" customWidth="1"/>
    <col min="15868" max="15868" width="11.7109375" style="159" customWidth="1"/>
    <col min="15869" max="15875" width="9.140625" style="159"/>
    <col min="15876" max="15876" width="19" style="159" bestFit="1" customWidth="1"/>
    <col min="15877" max="15883" width="10.5703125" style="159" customWidth="1"/>
    <col min="15884" max="15884" width="9.140625" style="159"/>
    <col min="15885" max="15885" width="18.28515625" style="159" bestFit="1" customWidth="1"/>
    <col min="15886" max="15886" width="13.7109375" style="159" customWidth="1"/>
    <col min="15887" max="15892" width="10.28515625" style="159" customWidth="1"/>
    <col min="15893" max="15893" width="9.140625" style="159"/>
    <col min="15894" max="15894" width="19" style="159" bestFit="1" customWidth="1"/>
    <col min="15895" max="15901" width="11.42578125" style="159" customWidth="1"/>
    <col min="15902" max="16122" width="9.140625" style="159"/>
    <col min="16123" max="16123" width="18.5703125" style="159" customWidth="1"/>
    <col min="16124" max="16124" width="11.7109375" style="159" customWidth="1"/>
    <col min="16125" max="16131" width="9.140625" style="159"/>
    <col min="16132" max="16132" width="19" style="159" bestFit="1" customWidth="1"/>
    <col min="16133" max="16139" width="10.5703125" style="159" customWidth="1"/>
    <col min="16140" max="16140" width="9.140625" style="159"/>
    <col min="16141" max="16141" width="18.28515625" style="159" bestFit="1" customWidth="1"/>
    <col min="16142" max="16142" width="13.7109375" style="159" customWidth="1"/>
    <col min="16143" max="16148" width="10.28515625" style="159" customWidth="1"/>
    <col min="16149" max="16149" width="9.140625" style="159"/>
    <col min="16150" max="16150" width="19" style="159" bestFit="1" customWidth="1"/>
    <col min="16151" max="16157" width="11.42578125" style="159" customWidth="1"/>
    <col min="16158" max="16384" width="9.140625" style="159"/>
  </cols>
  <sheetData>
    <row r="1" spans="1:31" s="244" customFormat="1">
      <c r="A1" s="348" t="s">
        <v>499</v>
      </c>
      <c r="J1" s="244" t="s">
        <v>327</v>
      </c>
      <c r="R1" s="244" t="s">
        <v>328</v>
      </c>
      <c r="Z1" s="244" t="s">
        <v>329</v>
      </c>
    </row>
    <row r="2" spans="1:31">
      <c r="A2" s="161"/>
      <c r="B2" s="161" t="s">
        <v>330</v>
      </c>
      <c r="C2" s="161"/>
      <c r="D2" s="161"/>
      <c r="E2" s="161"/>
      <c r="F2" s="161"/>
      <c r="G2" s="161"/>
      <c r="I2" s="161"/>
      <c r="J2" s="161"/>
      <c r="K2" s="161"/>
      <c r="L2" s="161" t="s">
        <v>330</v>
      </c>
      <c r="M2" s="161"/>
      <c r="N2" s="161"/>
      <c r="O2" s="161"/>
      <c r="Q2" s="161"/>
      <c r="R2" s="161"/>
      <c r="S2" s="161"/>
      <c r="T2" s="161" t="s">
        <v>330</v>
      </c>
      <c r="U2" s="161"/>
      <c r="V2" s="161"/>
      <c r="W2" s="161"/>
      <c r="Y2" s="161"/>
      <c r="Z2" s="161"/>
      <c r="AA2" s="161"/>
      <c r="AB2" s="161" t="s">
        <v>330</v>
      </c>
      <c r="AC2" s="161"/>
      <c r="AD2" s="161"/>
      <c r="AE2" s="161"/>
    </row>
    <row r="3" spans="1:31">
      <c r="A3" s="161" t="s">
        <v>64</v>
      </c>
      <c r="B3" s="162">
        <v>42273</v>
      </c>
      <c r="C3" s="161"/>
      <c r="D3" s="161"/>
      <c r="E3" s="161"/>
      <c r="F3" s="161"/>
      <c r="G3" s="161"/>
      <c r="I3" s="161" t="s">
        <v>64</v>
      </c>
      <c r="J3" s="162">
        <v>42313</v>
      </c>
      <c r="K3" s="161"/>
      <c r="L3" s="161"/>
      <c r="M3" s="161"/>
      <c r="N3" s="161"/>
      <c r="O3" s="161"/>
      <c r="Q3" s="161" t="s">
        <v>64</v>
      </c>
      <c r="R3" s="162">
        <v>42313</v>
      </c>
      <c r="S3" s="161"/>
      <c r="T3" s="161"/>
      <c r="U3" s="161"/>
      <c r="V3" s="161"/>
      <c r="W3" s="161"/>
      <c r="Y3" s="161" t="s">
        <v>64</v>
      </c>
      <c r="Z3" s="162">
        <v>42323</v>
      </c>
      <c r="AA3" s="161"/>
      <c r="AB3" s="161"/>
      <c r="AC3" s="161"/>
      <c r="AD3" s="161"/>
      <c r="AE3" s="161"/>
    </row>
    <row r="4" spans="1:31" ht="45">
      <c r="A4" s="163" t="s">
        <v>15</v>
      </c>
      <c r="B4" s="164" t="s">
        <v>331</v>
      </c>
      <c r="C4" s="164" t="s">
        <v>332</v>
      </c>
      <c r="D4" s="164" t="s">
        <v>333</v>
      </c>
      <c r="E4" s="164" t="s">
        <v>334</v>
      </c>
      <c r="F4" s="164" t="s">
        <v>335</v>
      </c>
      <c r="G4" s="165" t="s">
        <v>336</v>
      </c>
      <c r="I4" s="163" t="s">
        <v>15</v>
      </c>
      <c r="J4" s="164" t="s">
        <v>331</v>
      </c>
      <c r="K4" s="164" t="s">
        <v>332</v>
      </c>
      <c r="L4" s="164" t="s">
        <v>333</v>
      </c>
      <c r="M4" s="164" t="s">
        <v>334</v>
      </c>
      <c r="N4" s="164" t="s">
        <v>335</v>
      </c>
      <c r="O4" s="165" t="s">
        <v>336</v>
      </c>
      <c r="Q4" s="163" t="s">
        <v>15</v>
      </c>
      <c r="R4" s="164" t="s">
        <v>331</v>
      </c>
      <c r="S4" s="164" t="s">
        <v>332</v>
      </c>
      <c r="T4" s="164" t="s">
        <v>333</v>
      </c>
      <c r="U4" s="164" t="s">
        <v>334</v>
      </c>
      <c r="V4" s="164" t="s">
        <v>335</v>
      </c>
      <c r="W4" s="165" t="s">
        <v>336</v>
      </c>
      <c r="Y4" s="163" t="s">
        <v>15</v>
      </c>
      <c r="Z4" s="164" t="s">
        <v>331</v>
      </c>
      <c r="AA4" s="164" t="s">
        <v>332</v>
      </c>
      <c r="AB4" s="164" t="s">
        <v>333</v>
      </c>
      <c r="AC4" s="164" t="s">
        <v>334</v>
      </c>
      <c r="AD4" s="164" t="s">
        <v>335</v>
      </c>
      <c r="AE4" s="165" t="s">
        <v>336</v>
      </c>
    </row>
    <row r="5" spans="1:31">
      <c r="B5" s="163" t="s">
        <v>36</v>
      </c>
      <c r="C5" s="163">
        <v>87.3</v>
      </c>
      <c r="D5" s="163">
        <v>79</v>
      </c>
      <c r="E5" s="163">
        <f>C5-D5</f>
        <v>8.2999999999999972</v>
      </c>
      <c r="F5" s="166">
        <f>(E5/(D5-G5))*100</f>
        <v>14.485165794066312</v>
      </c>
      <c r="G5" s="161">
        <v>21.7</v>
      </c>
      <c r="I5" s="314" t="s">
        <v>337</v>
      </c>
      <c r="J5" s="163" t="s">
        <v>36</v>
      </c>
      <c r="K5" s="163">
        <v>98.6</v>
      </c>
      <c r="L5" s="163">
        <v>87.9</v>
      </c>
      <c r="M5" s="163">
        <f>K5-L5</f>
        <v>10.699999999999989</v>
      </c>
      <c r="N5" s="166">
        <f>(M5/(L5-O5))*100</f>
        <v>18.104906937394226</v>
      </c>
      <c r="O5" s="161">
        <v>28.8</v>
      </c>
      <c r="Q5" s="314" t="s">
        <v>338</v>
      </c>
      <c r="R5" s="163" t="s">
        <v>36</v>
      </c>
      <c r="S5" s="163">
        <v>82.6</v>
      </c>
      <c r="T5" s="163">
        <v>75</v>
      </c>
      <c r="U5" s="163">
        <f>S5-T5</f>
        <v>7.5999999999999943</v>
      </c>
      <c r="V5" s="166">
        <f>(U5/(T5-W5))*100</f>
        <v>14.393939393939384</v>
      </c>
      <c r="W5" s="161">
        <v>22.2</v>
      </c>
      <c r="Y5" s="314" t="s">
        <v>337</v>
      </c>
      <c r="Z5" s="163" t="s">
        <v>36</v>
      </c>
      <c r="AA5" s="163">
        <v>91</v>
      </c>
      <c r="AB5" s="163">
        <v>81.900000000000006</v>
      </c>
      <c r="AC5" s="163">
        <f>AA5-AB5</f>
        <v>9.0999999999999943</v>
      </c>
      <c r="AD5" s="166">
        <f>(AC5/(AB5-AE5))*100</f>
        <v>15.091210613598664</v>
      </c>
      <c r="AE5" s="161">
        <v>21.6</v>
      </c>
    </row>
    <row r="6" spans="1:31">
      <c r="B6" s="168" t="s">
        <v>339</v>
      </c>
      <c r="C6" s="163">
        <v>91.6</v>
      </c>
      <c r="D6" s="163">
        <v>82.3</v>
      </c>
      <c r="E6" s="163">
        <f t="shared" ref="E6:E54" si="0">C6-D6</f>
        <v>9.2999999999999972</v>
      </c>
      <c r="F6" s="166">
        <f t="shared" ref="F6:F54" si="1">(E6/(D6-G6))*100</f>
        <v>15.171288743882542</v>
      </c>
      <c r="G6" s="161">
        <v>21</v>
      </c>
      <c r="I6" s="315" t="s">
        <v>340</v>
      </c>
      <c r="J6" s="168" t="s">
        <v>339</v>
      </c>
      <c r="K6" s="163">
        <v>80.7</v>
      </c>
      <c r="L6" s="163">
        <v>71.900000000000006</v>
      </c>
      <c r="M6" s="163">
        <f t="shared" ref="M6:M94" si="2">K6-L6</f>
        <v>8.7999999999999972</v>
      </c>
      <c r="N6" s="166">
        <f t="shared" ref="N6:N69" si="3">(M6/(L6-O6))*100</f>
        <v>17.460317460317455</v>
      </c>
      <c r="O6" s="161">
        <v>21.5</v>
      </c>
      <c r="Q6" s="315" t="s">
        <v>340</v>
      </c>
      <c r="R6" s="168" t="s">
        <v>339</v>
      </c>
      <c r="S6" s="163">
        <v>91.6</v>
      </c>
      <c r="T6" s="163">
        <v>81.900000000000006</v>
      </c>
      <c r="U6" s="163">
        <f t="shared" ref="U6:U69" si="4">S6-T6</f>
        <v>9.6999999999999886</v>
      </c>
      <c r="V6" s="166">
        <f t="shared" ref="V6:V69" si="5">(U6/(T6-W6))*100</f>
        <v>16.033057851239647</v>
      </c>
      <c r="W6" s="161">
        <v>21.4</v>
      </c>
      <c r="Y6" s="315" t="s">
        <v>81</v>
      </c>
      <c r="Z6" s="168" t="s">
        <v>339</v>
      </c>
      <c r="AA6" s="163">
        <v>103.7</v>
      </c>
      <c r="AB6" s="163">
        <v>93.5</v>
      </c>
      <c r="AC6" s="163">
        <f t="shared" ref="AC6:AC69" si="6">AA6-AB6</f>
        <v>10.200000000000003</v>
      </c>
      <c r="AD6" s="166">
        <f t="shared" ref="AD6:AD69" si="7">(AC6/(AB6-AE6))*100</f>
        <v>14.38645980253879</v>
      </c>
      <c r="AE6" s="161">
        <v>22.6</v>
      </c>
    </row>
    <row r="7" spans="1:31">
      <c r="B7" s="163" t="s">
        <v>37</v>
      </c>
      <c r="C7" s="163">
        <v>93.3</v>
      </c>
      <c r="D7" s="163">
        <v>82.5</v>
      </c>
      <c r="E7" s="163">
        <f t="shared" si="0"/>
        <v>10.799999999999997</v>
      </c>
      <c r="F7" s="166">
        <f t="shared" si="1"/>
        <v>17.363344051446941</v>
      </c>
      <c r="G7" s="161">
        <v>20.3</v>
      </c>
      <c r="I7" s="315" t="s">
        <v>341</v>
      </c>
      <c r="J7" s="163" t="s">
        <v>37</v>
      </c>
      <c r="K7" s="163">
        <v>92.4</v>
      </c>
      <c r="L7" s="163">
        <v>82.6</v>
      </c>
      <c r="M7" s="163">
        <f t="shared" si="2"/>
        <v>9.8000000000000114</v>
      </c>
      <c r="N7" s="166">
        <f t="shared" si="3"/>
        <v>17.314487632508857</v>
      </c>
      <c r="O7" s="161">
        <v>26</v>
      </c>
      <c r="Q7" s="315" t="s">
        <v>341</v>
      </c>
      <c r="R7" s="163" t="s">
        <v>37</v>
      </c>
      <c r="S7" s="163">
        <v>77.2</v>
      </c>
      <c r="T7" s="163">
        <v>70.2</v>
      </c>
      <c r="U7" s="163">
        <f t="shared" si="4"/>
        <v>7</v>
      </c>
      <c r="V7" s="166">
        <f t="shared" si="5"/>
        <v>14.893617021276595</v>
      </c>
      <c r="W7" s="161">
        <v>23.2</v>
      </c>
      <c r="Y7" s="315" t="s">
        <v>342</v>
      </c>
      <c r="Z7" s="163" t="s">
        <v>37</v>
      </c>
      <c r="AA7" s="163">
        <v>93.5</v>
      </c>
      <c r="AB7" s="163">
        <v>85.2</v>
      </c>
      <c r="AC7" s="163">
        <f t="shared" si="6"/>
        <v>8.2999999999999972</v>
      </c>
      <c r="AD7" s="166">
        <f t="shared" si="7"/>
        <v>13.216560509554135</v>
      </c>
      <c r="AE7" s="161">
        <v>22.4</v>
      </c>
    </row>
    <row r="8" spans="1:31">
      <c r="B8" s="163" t="s">
        <v>38</v>
      </c>
      <c r="C8" s="163">
        <v>95</v>
      </c>
      <c r="D8" s="163">
        <v>82.8</v>
      </c>
      <c r="E8" s="163">
        <f t="shared" si="0"/>
        <v>12.200000000000003</v>
      </c>
      <c r="F8" s="166">
        <f t="shared" si="1"/>
        <v>20.000000000000004</v>
      </c>
      <c r="G8" s="161">
        <v>21.8</v>
      </c>
      <c r="I8" s="315" t="s">
        <v>86</v>
      </c>
      <c r="J8" s="163" t="s">
        <v>38</v>
      </c>
      <c r="K8" s="163">
        <v>107.1</v>
      </c>
      <c r="L8" s="163">
        <v>94.9</v>
      </c>
      <c r="M8" s="163">
        <f t="shared" si="2"/>
        <v>12.199999999999989</v>
      </c>
      <c r="N8" s="166">
        <f t="shared" si="3"/>
        <v>17.25601131541724</v>
      </c>
      <c r="O8" s="161">
        <v>24.2</v>
      </c>
      <c r="Q8" s="315" t="s">
        <v>90</v>
      </c>
      <c r="R8" s="163" t="s">
        <v>38</v>
      </c>
      <c r="S8" s="163">
        <v>85</v>
      </c>
      <c r="T8" s="163">
        <v>76.3</v>
      </c>
      <c r="U8" s="163">
        <f t="shared" si="4"/>
        <v>8.7000000000000028</v>
      </c>
      <c r="V8" s="166">
        <f t="shared" si="5"/>
        <v>15.508021390374338</v>
      </c>
      <c r="W8" s="161">
        <v>20.2</v>
      </c>
      <c r="Y8" s="315" t="s">
        <v>86</v>
      </c>
      <c r="Z8" s="163" t="s">
        <v>38</v>
      </c>
      <c r="AA8" s="163">
        <v>79.5</v>
      </c>
      <c r="AB8" s="163">
        <v>73.2</v>
      </c>
      <c r="AC8" s="163">
        <f t="shared" si="6"/>
        <v>6.2999999999999972</v>
      </c>
      <c r="AD8" s="166">
        <f t="shared" si="7"/>
        <v>12.233009708737859</v>
      </c>
      <c r="AE8" s="161">
        <v>21.7</v>
      </c>
    </row>
    <row r="9" spans="1:31">
      <c r="A9" s="169">
        <v>1</v>
      </c>
      <c r="B9" s="163" t="s">
        <v>39</v>
      </c>
      <c r="C9" s="163">
        <v>96.9</v>
      </c>
      <c r="D9" s="163">
        <v>82.6</v>
      </c>
      <c r="E9" s="163">
        <f t="shared" si="0"/>
        <v>14.300000000000011</v>
      </c>
      <c r="F9" s="166">
        <f t="shared" si="1"/>
        <v>23.55848434925867</v>
      </c>
      <c r="G9" s="161">
        <v>21.9</v>
      </c>
      <c r="I9" s="169">
        <v>1</v>
      </c>
      <c r="J9" s="163" t="s">
        <v>39</v>
      </c>
      <c r="K9" s="163">
        <v>99.7</v>
      </c>
      <c r="L9" s="163">
        <v>94.1</v>
      </c>
      <c r="M9" s="163">
        <f t="shared" si="2"/>
        <v>5.6000000000000085</v>
      </c>
      <c r="N9" s="166">
        <f t="shared" si="3"/>
        <v>7.6923076923077041</v>
      </c>
      <c r="O9" s="161">
        <v>21.3</v>
      </c>
      <c r="Q9" s="169">
        <v>1</v>
      </c>
      <c r="R9" s="163" t="s">
        <v>39</v>
      </c>
      <c r="S9" s="163">
        <v>97.7</v>
      </c>
      <c r="T9" s="163">
        <v>86.9</v>
      </c>
      <c r="U9" s="163">
        <f t="shared" si="4"/>
        <v>10.799999999999997</v>
      </c>
      <c r="V9" s="166">
        <f t="shared" si="5"/>
        <v>16.564417177914105</v>
      </c>
      <c r="W9" s="161">
        <v>21.7</v>
      </c>
      <c r="Y9" s="169">
        <v>1</v>
      </c>
      <c r="Z9" s="163" t="s">
        <v>39</v>
      </c>
      <c r="AA9" s="163">
        <v>82.9</v>
      </c>
      <c r="AB9" s="163">
        <v>79.2</v>
      </c>
      <c r="AC9" s="163">
        <f t="shared" si="6"/>
        <v>3.7000000000000028</v>
      </c>
      <c r="AD9" s="166">
        <f t="shared" si="7"/>
        <v>6.3247863247863298</v>
      </c>
      <c r="AE9" s="161">
        <v>20.7</v>
      </c>
    </row>
    <row r="10" spans="1:31">
      <c r="A10" s="169"/>
      <c r="B10" s="163" t="s">
        <v>40</v>
      </c>
      <c r="C10" s="163">
        <v>88.6</v>
      </c>
      <c r="D10" s="163">
        <v>78.8</v>
      </c>
      <c r="E10" s="163">
        <f t="shared" si="0"/>
        <v>9.7999999999999972</v>
      </c>
      <c r="F10" s="166">
        <f t="shared" si="1"/>
        <v>16.867469879518069</v>
      </c>
      <c r="G10" s="161">
        <v>20.7</v>
      </c>
      <c r="I10" s="169"/>
      <c r="J10" s="163" t="s">
        <v>40</v>
      </c>
      <c r="K10" s="163">
        <v>98.2</v>
      </c>
      <c r="L10" s="163">
        <v>91.7</v>
      </c>
      <c r="M10" s="163">
        <f t="shared" si="2"/>
        <v>6.5</v>
      </c>
      <c r="N10" s="166">
        <f t="shared" si="3"/>
        <v>9.5729013254786448</v>
      </c>
      <c r="O10" s="161">
        <v>23.8</v>
      </c>
      <c r="Q10" s="169"/>
      <c r="R10" s="163" t="s">
        <v>40</v>
      </c>
      <c r="S10" s="163">
        <v>94.8</v>
      </c>
      <c r="T10" s="163">
        <v>85.3</v>
      </c>
      <c r="U10" s="163">
        <f t="shared" si="4"/>
        <v>9.5</v>
      </c>
      <c r="V10" s="166">
        <f t="shared" si="5"/>
        <v>15.031645569620256</v>
      </c>
      <c r="W10" s="161">
        <v>22.1</v>
      </c>
      <c r="Y10" s="169"/>
      <c r="Z10" s="163" t="s">
        <v>40</v>
      </c>
      <c r="AA10" s="163">
        <v>98.7</v>
      </c>
      <c r="AB10" s="163">
        <v>94.6</v>
      </c>
      <c r="AC10" s="163">
        <f t="shared" si="6"/>
        <v>4.1000000000000085</v>
      </c>
      <c r="AD10" s="166">
        <f t="shared" si="7"/>
        <v>5.6473829201102044</v>
      </c>
      <c r="AE10" s="161">
        <v>22</v>
      </c>
    </row>
    <row r="11" spans="1:31">
      <c r="A11" s="169"/>
      <c r="B11" s="163" t="s">
        <v>41</v>
      </c>
      <c r="C11" s="163">
        <v>93.8</v>
      </c>
      <c r="D11" s="163">
        <v>87.6</v>
      </c>
      <c r="E11" s="163">
        <f t="shared" si="0"/>
        <v>6.2000000000000028</v>
      </c>
      <c r="F11" s="166">
        <f t="shared" si="1"/>
        <v>9.4081942336874107</v>
      </c>
      <c r="G11" s="161">
        <v>21.7</v>
      </c>
      <c r="I11" s="169"/>
      <c r="J11" s="163" t="s">
        <v>41</v>
      </c>
      <c r="K11" s="163">
        <v>102.8</v>
      </c>
      <c r="L11" s="163">
        <v>94.3</v>
      </c>
      <c r="M11" s="163">
        <f t="shared" si="2"/>
        <v>8.5</v>
      </c>
      <c r="N11" s="166">
        <f t="shared" si="3"/>
        <v>11.888111888111888</v>
      </c>
      <c r="O11" s="161">
        <v>22.8</v>
      </c>
      <c r="Q11" s="169"/>
      <c r="R11" s="163" t="s">
        <v>41</v>
      </c>
      <c r="S11" s="163">
        <v>99.3</v>
      </c>
      <c r="T11" s="163">
        <v>86.7</v>
      </c>
      <c r="U11" s="163">
        <f t="shared" si="4"/>
        <v>12.599999999999994</v>
      </c>
      <c r="V11" s="166">
        <f t="shared" si="5"/>
        <v>19.414483821263474</v>
      </c>
      <c r="W11" s="161">
        <v>21.8</v>
      </c>
      <c r="Y11" s="169"/>
      <c r="Z11" s="163" t="s">
        <v>41</v>
      </c>
      <c r="AA11" s="163">
        <v>96.3</v>
      </c>
      <c r="AB11" s="163">
        <v>92.7</v>
      </c>
      <c r="AC11" s="163">
        <f t="shared" si="6"/>
        <v>3.5999999999999943</v>
      </c>
      <c r="AD11" s="166">
        <f t="shared" si="7"/>
        <v>5.0139275766016631</v>
      </c>
      <c r="AE11" s="161">
        <v>20.9</v>
      </c>
    </row>
    <row r="12" spans="1:31">
      <c r="A12" s="169"/>
      <c r="B12" s="163" t="s">
        <v>42</v>
      </c>
      <c r="C12" s="163">
        <v>69.3</v>
      </c>
      <c r="D12" s="163">
        <v>65.900000000000006</v>
      </c>
      <c r="E12" s="163">
        <f t="shared" si="0"/>
        <v>3.3999999999999915</v>
      </c>
      <c r="F12" s="166">
        <f t="shared" si="1"/>
        <v>7.6749435665914021</v>
      </c>
      <c r="G12" s="161">
        <v>21.6</v>
      </c>
      <c r="I12" s="169"/>
      <c r="J12" s="163" t="s">
        <v>42</v>
      </c>
      <c r="K12" s="163">
        <v>110</v>
      </c>
      <c r="L12" s="163">
        <v>96.9</v>
      </c>
      <c r="M12" s="163">
        <f t="shared" si="2"/>
        <v>13.099999999999994</v>
      </c>
      <c r="N12" s="166">
        <f t="shared" si="3"/>
        <v>17.44340878828228</v>
      </c>
      <c r="O12" s="161">
        <v>21.8</v>
      </c>
      <c r="Q12" s="169"/>
      <c r="R12" s="163" t="s">
        <v>42</v>
      </c>
      <c r="S12" s="163">
        <v>100.7</v>
      </c>
      <c r="T12" s="163">
        <v>91</v>
      </c>
      <c r="U12" s="163">
        <f t="shared" si="4"/>
        <v>9.7000000000000028</v>
      </c>
      <c r="V12" s="166">
        <f t="shared" si="5"/>
        <v>14.01734104046243</v>
      </c>
      <c r="W12" s="161">
        <v>21.8</v>
      </c>
      <c r="Y12" s="169"/>
      <c r="Z12" s="163" t="s">
        <v>42</v>
      </c>
      <c r="AA12" s="163">
        <v>87.5</v>
      </c>
      <c r="AB12" s="163">
        <v>84</v>
      </c>
      <c r="AC12" s="163">
        <f t="shared" si="6"/>
        <v>3.5</v>
      </c>
      <c r="AD12" s="166">
        <f t="shared" si="7"/>
        <v>5.5379746835443031</v>
      </c>
      <c r="AE12" s="161">
        <v>20.8</v>
      </c>
    </row>
    <row r="13" spans="1:31">
      <c r="A13" s="169"/>
      <c r="B13" s="163" t="s">
        <v>43</v>
      </c>
      <c r="C13" s="163">
        <v>88.8</v>
      </c>
      <c r="D13" s="163">
        <v>84.7</v>
      </c>
      <c r="E13" s="163">
        <f t="shared" si="0"/>
        <v>4.0999999999999943</v>
      </c>
      <c r="F13" s="166">
        <f t="shared" si="1"/>
        <v>6.4770932069510181</v>
      </c>
      <c r="G13" s="161">
        <v>21.4</v>
      </c>
      <c r="I13" s="169"/>
      <c r="J13" s="163" t="s">
        <v>43</v>
      </c>
      <c r="K13" s="163">
        <v>100.5</v>
      </c>
      <c r="L13" s="163">
        <v>84.1</v>
      </c>
      <c r="M13" s="163">
        <f t="shared" si="2"/>
        <v>16.400000000000006</v>
      </c>
      <c r="N13" s="166">
        <f t="shared" si="3"/>
        <v>26.156299840510378</v>
      </c>
      <c r="O13" s="161">
        <v>21.4</v>
      </c>
      <c r="Q13" s="169"/>
      <c r="R13" s="163" t="s">
        <v>43</v>
      </c>
      <c r="S13" s="163">
        <v>120.2</v>
      </c>
      <c r="T13" s="163">
        <v>100.3</v>
      </c>
      <c r="U13" s="163">
        <f t="shared" si="4"/>
        <v>19.900000000000006</v>
      </c>
      <c r="V13" s="166">
        <f t="shared" si="5"/>
        <v>26.639892904953154</v>
      </c>
      <c r="W13" s="161">
        <v>25.6</v>
      </c>
      <c r="Y13" s="169"/>
      <c r="Z13" s="163" t="s">
        <v>43</v>
      </c>
      <c r="AA13" s="163">
        <v>100.7</v>
      </c>
      <c r="AB13" s="163">
        <v>96.2</v>
      </c>
      <c r="AC13" s="163">
        <f t="shared" si="6"/>
        <v>4.5</v>
      </c>
      <c r="AD13" s="166">
        <f t="shared" si="7"/>
        <v>6.0810810810810816</v>
      </c>
      <c r="AE13" s="161">
        <v>22.2</v>
      </c>
    </row>
    <row r="14" spans="1:31">
      <c r="A14" s="170"/>
      <c r="B14" s="163" t="s">
        <v>44</v>
      </c>
      <c r="C14" s="163">
        <v>94.3</v>
      </c>
      <c r="D14" s="163">
        <v>86.4</v>
      </c>
      <c r="E14" s="163">
        <f t="shared" si="0"/>
        <v>7.8999999999999915</v>
      </c>
      <c r="F14" s="166">
        <f t="shared" si="1"/>
        <v>12.191358024691343</v>
      </c>
      <c r="G14" s="161">
        <v>21.6</v>
      </c>
      <c r="I14" s="170"/>
      <c r="J14" s="163" t="s">
        <v>44</v>
      </c>
      <c r="K14" s="163">
        <v>99</v>
      </c>
      <c r="L14" s="163">
        <v>81.2</v>
      </c>
      <c r="M14" s="163">
        <f t="shared" si="2"/>
        <v>17.799999999999997</v>
      </c>
      <c r="N14" s="166">
        <f t="shared" si="3"/>
        <v>29.76588628762541</v>
      </c>
      <c r="O14" s="161">
        <v>21.4</v>
      </c>
      <c r="Q14" s="170"/>
      <c r="R14" s="163" t="s">
        <v>44</v>
      </c>
      <c r="S14" s="163">
        <v>107.6</v>
      </c>
      <c r="T14" s="163">
        <v>91.9</v>
      </c>
      <c r="U14" s="163">
        <f t="shared" si="4"/>
        <v>15.699999999999989</v>
      </c>
      <c r="V14" s="166">
        <f t="shared" si="5"/>
        <v>22.396576319543492</v>
      </c>
      <c r="W14" s="161">
        <v>21.8</v>
      </c>
      <c r="Y14" s="170"/>
      <c r="Z14" s="163" t="s">
        <v>44</v>
      </c>
      <c r="AA14" s="163">
        <v>100.6</v>
      </c>
      <c r="AB14" s="163">
        <v>95.5</v>
      </c>
      <c r="AC14" s="163">
        <f t="shared" si="6"/>
        <v>5.0999999999999943</v>
      </c>
      <c r="AD14" s="166">
        <f t="shared" si="7"/>
        <v>6.9012178619756348</v>
      </c>
      <c r="AE14" s="161">
        <v>21.6</v>
      </c>
    </row>
    <row r="15" spans="1:31">
      <c r="A15" s="171"/>
      <c r="B15" s="163" t="s">
        <v>36</v>
      </c>
      <c r="C15" s="163">
        <v>97.1</v>
      </c>
      <c r="D15" s="163">
        <v>90.1</v>
      </c>
      <c r="E15" s="163">
        <f t="shared" si="0"/>
        <v>7</v>
      </c>
      <c r="F15" s="166">
        <f t="shared" si="1"/>
        <v>10.174418604651162</v>
      </c>
      <c r="G15" s="161">
        <v>21.3</v>
      </c>
      <c r="I15" s="171"/>
      <c r="J15" s="163" t="s">
        <v>36</v>
      </c>
      <c r="K15" s="163">
        <v>65.099999999999994</v>
      </c>
      <c r="L15" s="163">
        <v>58.8</v>
      </c>
      <c r="M15" s="163">
        <f t="shared" si="2"/>
        <v>6.2999999999999972</v>
      </c>
      <c r="N15" s="166">
        <f t="shared" si="3"/>
        <v>16.666666666666661</v>
      </c>
      <c r="O15" s="161">
        <v>21</v>
      </c>
      <c r="Q15" s="171"/>
      <c r="R15" s="163" t="s">
        <v>36</v>
      </c>
      <c r="S15" s="163">
        <v>103.6</v>
      </c>
      <c r="T15" s="163">
        <v>92.9</v>
      </c>
      <c r="U15" s="163">
        <f t="shared" si="4"/>
        <v>10.699999999999989</v>
      </c>
      <c r="V15" s="166">
        <f t="shared" si="5"/>
        <v>16.692667706708246</v>
      </c>
      <c r="W15" s="161">
        <v>28.8</v>
      </c>
      <c r="Y15" s="315" t="s">
        <v>343</v>
      </c>
      <c r="Z15" s="163" t="s">
        <v>36</v>
      </c>
      <c r="AA15" s="163">
        <v>97.8</v>
      </c>
      <c r="AB15" s="163">
        <v>87.7</v>
      </c>
      <c r="AC15" s="163">
        <f t="shared" si="6"/>
        <v>10.099999999999994</v>
      </c>
      <c r="AD15" s="166">
        <f t="shared" si="7"/>
        <v>15.326251896813345</v>
      </c>
      <c r="AE15" s="161">
        <v>21.8</v>
      </c>
    </row>
    <row r="16" spans="1:31">
      <c r="B16" s="163" t="s">
        <v>339</v>
      </c>
      <c r="C16" s="163">
        <v>83.3</v>
      </c>
      <c r="D16" s="163">
        <v>77</v>
      </c>
      <c r="E16" s="163">
        <f t="shared" si="0"/>
        <v>6.2999999999999972</v>
      </c>
      <c r="F16" s="166">
        <f t="shared" si="1"/>
        <v>11.31059245960502</v>
      </c>
      <c r="G16" s="161">
        <v>21.3</v>
      </c>
      <c r="I16" s="315" t="s">
        <v>337</v>
      </c>
      <c r="J16" s="163" t="s">
        <v>339</v>
      </c>
      <c r="K16" s="163">
        <v>86.2</v>
      </c>
      <c r="L16" s="163">
        <v>77.099999999999994</v>
      </c>
      <c r="M16" s="163">
        <f t="shared" si="2"/>
        <v>9.1000000000000085</v>
      </c>
      <c r="N16" s="166">
        <f t="shared" si="3"/>
        <v>16.250000000000018</v>
      </c>
      <c r="O16" s="161">
        <v>21.1</v>
      </c>
      <c r="Q16" s="315" t="s">
        <v>344</v>
      </c>
      <c r="R16" s="163" t="s">
        <v>339</v>
      </c>
      <c r="S16" s="163">
        <v>96.1</v>
      </c>
      <c r="T16" s="163">
        <v>86.8</v>
      </c>
      <c r="U16" s="163">
        <f t="shared" si="4"/>
        <v>9.2999999999999972</v>
      </c>
      <c r="V16" s="166">
        <f t="shared" si="5"/>
        <v>14.241960183767224</v>
      </c>
      <c r="W16" s="161">
        <v>21.5</v>
      </c>
      <c r="Y16" s="315" t="s">
        <v>340</v>
      </c>
      <c r="Z16" s="163" t="s">
        <v>339</v>
      </c>
      <c r="AA16" s="163">
        <v>98.2</v>
      </c>
      <c r="AB16" s="163">
        <v>88.6</v>
      </c>
      <c r="AC16" s="163">
        <f t="shared" si="6"/>
        <v>9.6000000000000085</v>
      </c>
      <c r="AD16" s="166">
        <f t="shared" si="7"/>
        <v>14.349775784753376</v>
      </c>
      <c r="AE16" s="161">
        <v>21.7</v>
      </c>
    </row>
    <row r="17" spans="1:31">
      <c r="B17" s="163" t="s">
        <v>37</v>
      </c>
      <c r="C17" s="163">
        <v>97.5</v>
      </c>
      <c r="D17" s="163">
        <v>87.8</v>
      </c>
      <c r="E17" s="163">
        <f t="shared" si="0"/>
        <v>9.7000000000000028</v>
      </c>
      <c r="F17" s="166">
        <f t="shared" si="1"/>
        <v>14.652567975830822</v>
      </c>
      <c r="G17" s="161">
        <v>21.6</v>
      </c>
      <c r="I17" s="315" t="s">
        <v>81</v>
      </c>
      <c r="J17" s="163" t="s">
        <v>37</v>
      </c>
      <c r="K17" s="163">
        <v>105.9</v>
      </c>
      <c r="L17" s="163">
        <v>93.4</v>
      </c>
      <c r="M17" s="163">
        <f t="shared" si="2"/>
        <v>12.5</v>
      </c>
      <c r="N17" s="166">
        <f t="shared" si="3"/>
        <v>18.740629685157419</v>
      </c>
      <c r="O17" s="161">
        <v>26.7</v>
      </c>
      <c r="Q17" s="315" t="s">
        <v>345</v>
      </c>
      <c r="R17" s="163" t="s">
        <v>37</v>
      </c>
      <c r="S17" s="163">
        <v>95.7</v>
      </c>
      <c r="T17" s="163">
        <v>86.5</v>
      </c>
      <c r="U17" s="163">
        <f t="shared" si="4"/>
        <v>9.2000000000000028</v>
      </c>
      <c r="V17" s="166">
        <f t="shared" si="5"/>
        <v>15.206611570247938</v>
      </c>
      <c r="W17" s="161">
        <v>26</v>
      </c>
      <c r="Y17" s="315" t="s">
        <v>341</v>
      </c>
      <c r="Z17" s="163" t="s">
        <v>37</v>
      </c>
      <c r="AA17" s="163">
        <v>106.5</v>
      </c>
      <c r="AB17" s="163">
        <v>94.8</v>
      </c>
      <c r="AC17" s="163">
        <f t="shared" si="6"/>
        <v>11.700000000000003</v>
      </c>
      <c r="AD17" s="166">
        <f t="shared" si="7"/>
        <v>15.704697986577184</v>
      </c>
      <c r="AE17" s="161">
        <v>20.3</v>
      </c>
    </row>
    <row r="18" spans="1:31">
      <c r="B18" s="163" t="s">
        <v>38</v>
      </c>
      <c r="C18" s="163">
        <v>93.9</v>
      </c>
      <c r="D18" s="163">
        <v>80.2</v>
      </c>
      <c r="E18" s="163">
        <f t="shared" si="0"/>
        <v>13.700000000000003</v>
      </c>
      <c r="F18" s="166">
        <f t="shared" si="1"/>
        <v>23.62068965517242</v>
      </c>
      <c r="G18" s="161">
        <v>22.2</v>
      </c>
      <c r="I18" s="315" t="s">
        <v>342</v>
      </c>
      <c r="J18" s="163" t="s">
        <v>38</v>
      </c>
      <c r="K18" s="163">
        <v>105.3</v>
      </c>
      <c r="L18" s="163">
        <v>92.4</v>
      </c>
      <c r="M18" s="163">
        <f t="shared" si="2"/>
        <v>12.899999999999991</v>
      </c>
      <c r="N18" s="166">
        <f t="shared" si="3"/>
        <v>18.1434599156118</v>
      </c>
      <c r="O18" s="161">
        <v>21.3</v>
      </c>
      <c r="Q18" s="315" t="s">
        <v>346</v>
      </c>
      <c r="R18" s="163" t="s">
        <v>38</v>
      </c>
      <c r="S18" s="163">
        <v>95</v>
      </c>
      <c r="T18" s="163">
        <v>86.6</v>
      </c>
      <c r="U18" s="163">
        <f t="shared" si="4"/>
        <v>8.4000000000000057</v>
      </c>
      <c r="V18" s="166">
        <f t="shared" si="5"/>
        <v>13.461538461538472</v>
      </c>
      <c r="W18" s="161">
        <v>24.2</v>
      </c>
      <c r="Y18" s="169" t="s">
        <v>86</v>
      </c>
      <c r="Z18" s="163" t="s">
        <v>38</v>
      </c>
      <c r="AA18" s="163">
        <v>96.5</v>
      </c>
      <c r="AB18" s="163">
        <v>86.2</v>
      </c>
      <c r="AC18" s="163">
        <f t="shared" si="6"/>
        <v>10.299999999999997</v>
      </c>
      <c r="AD18" s="166">
        <f t="shared" si="7"/>
        <v>15.846153846153843</v>
      </c>
      <c r="AE18" s="161">
        <v>21.2</v>
      </c>
    </row>
    <row r="19" spans="1:31">
      <c r="B19" s="163" t="s">
        <v>39</v>
      </c>
      <c r="C19" s="163">
        <v>88.9</v>
      </c>
      <c r="D19" s="163">
        <v>78.8</v>
      </c>
      <c r="E19" s="163">
        <f t="shared" si="0"/>
        <v>10.100000000000009</v>
      </c>
      <c r="F19" s="166">
        <f t="shared" si="1"/>
        <v>17.565217391304362</v>
      </c>
      <c r="G19" s="161">
        <v>21.3</v>
      </c>
      <c r="I19" s="315" t="s">
        <v>86</v>
      </c>
      <c r="J19" s="163" t="s">
        <v>39</v>
      </c>
      <c r="K19" s="163">
        <v>94.3</v>
      </c>
      <c r="L19" s="163">
        <v>87.5</v>
      </c>
      <c r="M19" s="163">
        <f t="shared" si="2"/>
        <v>6.7999999999999972</v>
      </c>
      <c r="N19" s="166">
        <f t="shared" si="3"/>
        <v>10.271903323262835</v>
      </c>
      <c r="O19" s="161">
        <v>21.3</v>
      </c>
      <c r="Q19" s="315" t="s">
        <v>90</v>
      </c>
      <c r="R19" s="163" t="s">
        <v>39</v>
      </c>
      <c r="S19" s="163">
        <v>93.6</v>
      </c>
      <c r="T19" s="163">
        <v>86.7</v>
      </c>
      <c r="U19" s="163">
        <f t="shared" si="4"/>
        <v>6.8999999999999915</v>
      </c>
      <c r="V19" s="166">
        <f t="shared" si="5"/>
        <v>10.550458715596317</v>
      </c>
      <c r="W19" s="161">
        <v>21.3</v>
      </c>
      <c r="Y19" s="169"/>
      <c r="Z19" s="163" t="s">
        <v>39</v>
      </c>
      <c r="AA19" s="163">
        <v>97.2</v>
      </c>
      <c r="AB19" s="163">
        <v>84.1</v>
      </c>
      <c r="AC19" s="163">
        <f t="shared" si="6"/>
        <v>13.100000000000009</v>
      </c>
      <c r="AD19" s="166">
        <f t="shared" si="7"/>
        <v>21.061093247588438</v>
      </c>
      <c r="AE19" s="161">
        <v>21.9</v>
      </c>
    </row>
    <row r="20" spans="1:31">
      <c r="A20" s="169">
        <v>2</v>
      </c>
      <c r="B20" s="163" t="s">
        <v>40</v>
      </c>
      <c r="C20" s="163">
        <v>91.3</v>
      </c>
      <c r="D20" s="163">
        <v>77.900000000000006</v>
      </c>
      <c r="E20" s="163">
        <f t="shared" si="0"/>
        <v>13.399999999999991</v>
      </c>
      <c r="F20" s="166">
        <f t="shared" si="1"/>
        <v>25.86872586872585</v>
      </c>
      <c r="G20" s="161">
        <v>26.1</v>
      </c>
      <c r="I20" s="169">
        <v>2</v>
      </c>
      <c r="J20" s="163" t="s">
        <v>40</v>
      </c>
      <c r="K20" s="163">
        <v>96.3</v>
      </c>
      <c r="L20" s="163">
        <v>90.1</v>
      </c>
      <c r="M20" s="163">
        <f t="shared" si="2"/>
        <v>6.2000000000000028</v>
      </c>
      <c r="N20" s="166">
        <f t="shared" si="3"/>
        <v>9.051094890510953</v>
      </c>
      <c r="O20" s="161">
        <v>21.6</v>
      </c>
      <c r="Q20" s="169">
        <v>2</v>
      </c>
      <c r="R20" s="163" t="s">
        <v>40</v>
      </c>
      <c r="S20" s="163">
        <v>115.4</v>
      </c>
      <c r="T20" s="163">
        <v>101.7</v>
      </c>
      <c r="U20" s="163">
        <f t="shared" si="4"/>
        <v>13.700000000000003</v>
      </c>
      <c r="V20" s="166">
        <f t="shared" si="5"/>
        <v>17.586649550706035</v>
      </c>
      <c r="W20" s="161">
        <v>23.8</v>
      </c>
      <c r="Y20" s="169">
        <v>2</v>
      </c>
      <c r="Z20" s="163" t="s">
        <v>40</v>
      </c>
      <c r="AA20" s="163">
        <v>85</v>
      </c>
      <c r="AB20" s="163">
        <v>71.900000000000006</v>
      </c>
      <c r="AC20" s="163">
        <f t="shared" si="6"/>
        <v>13.099999999999994</v>
      </c>
      <c r="AD20" s="166">
        <f t="shared" si="7"/>
        <v>26.043737574552672</v>
      </c>
      <c r="AE20" s="161">
        <v>21.6</v>
      </c>
    </row>
    <row r="21" spans="1:31">
      <c r="A21" s="169"/>
      <c r="B21" s="163" t="s">
        <v>41</v>
      </c>
      <c r="C21" s="163">
        <v>85.2</v>
      </c>
      <c r="D21" s="163">
        <v>72.400000000000006</v>
      </c>
      <c r="E21" s="163">
        <f t="shared" si="0"/>
        <v>12.799999999999997</v>
      </c>
      <c r="F21" s="166">
        <f t="shared" si="1"/>
        <v>25.754527162977858</v>
      </c>
      <c r="G21" s="161">
        <v>22.7</v>
      </c>
      <c r="I21" s="169"/>
      <c r="J21" s="163" t="s">
        <v>41</v>
      </c>
      <c r="K21" s="163">
        <v>96.8</v>
      </c>
      <c r="L21" s="163">
        <v>90.1</v>
      </c>
      <c r="M21" s="163">
        <f t="shared" si="2"/>
        <v>6.7000000000000028</v>
      </c>
      <c r="N21" s="166">
        <f t="shared" si="3"/>
        <v>9.7525473071324651</v>
      </c>
      <c r="O21" s="161">
        <v>21.4</v>
      </c>
      <c r="Q21" s="169"/>
      <c r="R21" s="163" t="s">
        <v>41</v>
      </c>
      <c r="S21" s="163">
        <v>96.6</v>
      </c>
      <c r="T21" s="163">
        <v>82.9</v>
      </c>
      <c r="U21" s="163">
        <f t="shared" si="4"/>
        <v>13.699999999999989</v>
      </c>
      <c r="V21" s="166">
        <f t="shared" si="5"/>
        <v>22.795341098169693</v>
      </c>
      <c r="W21" s="161">
        <v>22.8</v>
      </c>
      <c r="Y21" s="169"/>
      <c r="Z21" s="163" t="s">
        <v>41</v>
      </c>
      <c r="AA21" s="163">
        <v>122.5</v>
      </c>
      <c r="AB21" s="163">
        <v>99.7</v>
      </c>
      <c r="AC21" s="163">
        <f t="shared" si="6"/>
        <v>22.799999999999997</v>
      </c>
      <c r="AD21" s="166">
        <f t="shared" si="7"/>
        <v>29.118773946360143</v>
      </c>
      <c r="AE21" s="161">
        <v>21.4</v>
      </c>
    </row>
    <row r="22" spans="1:31">
      <c r="A22" s="169"/>
      <c r="B22" s="163" t="s">
        <v>42</v>
      </c>
      <c r="C22" s="163">
        <v>100.6</v>
      </c>
      <c r="D22" s="163">
        <v>86.3</v>
      </c>
      <c r="E22" s="163">
        <f t="shared" si="0"/>
        <v>14.299999999999997</v>
      </c>
      <c r="F22" s="166">
        <f t="shared" si="1"/>
        <v>24.278438030560267</v>
      </c>
      <c r="G22" s="161">
        <v>27.4</v>
      </c>
      <c r="I22" s="169"/>
      <c r="J22" s="163" t="s">
        <v>42</v>
      </c>
      <c r="K22" s="163">
        <v>93.1</v>
      </c>
      <c r="L22" s="163">
        <v>85.3</v>
      </c>
      <c r="M22" s="163">
        <f t="shared" si="2"/>
        <v>7.7999999999999972</v>
      </c>
      <c r="N22" s="166">
        <f t="shared" si="3"/>
        <v>12.187499999999996</v>
      </c>
      <c r="O22" s="161">
        <v>21.3</v>
      </c>
      <c r="Q22" s="169"/>
      <c r="R22" s="163" t="s">
        <v>42</v>
      </c>
      <c r="S22" s="163">
        <v>118.8</v>
      </c>
      <c r="T22" s="163">
        <v>106.9</v>
      </c>
      <c r="U22" s="163">
        <f t="shared" si="4"/>
        <v>11.899999999999991</v>
      </c>
      <c r="V22" s="166">
        <f t="shared" si="5"/>
        <v>13.983548766157449</v>
      </c>
      <c r="W22" s="161">
        <v>21.8</v>
      </c>
      <c r="Y22" s="169"/>
      <c r="Z22" s="163" t="s">
        <v>42</v>
      </c>
      <c r="AA22" s="163">
        <v>111.5</v>
      </c>
      <c r="AB22" s="163">
        <v>92</v>
      </c>
      <c r="AC22" s="163">
        <f t="shared" si="6"/>
        <v>19.5</v>
      </c>
      <c r="AD22" s="166">
        <f t="shared" si="7"/>
        <v>27.977044476327116</v>
      </c>
      <c r="AE22" s="161">
        <v>22.3</v>
      </c>
    </row>
    <row r="23" spans="1:31">
      <c r="A23" s="169"/>
      <c r="B23" s="163" t="s">
        <v>43</v>
      </c>
      <c r="C23" s="163">
        <v>102.5</v>
      </c>
      <c r="D23" s="163">
        <v>87.2</v>
      </c>
      <c r="E23" s="163">
        <f t="shared" si="0"/>
        <v>15.299999999999997</v>
      </c>
      <c r="F23" s="166">
        <f t="shared" si="1"/>
        <v>23.358778625954194</v>
      </c>
      <c r="G23" s="161">
        <v>21.7</v>
      </c>
      <c r="I23" s="169"/>
      <c r="J23" s="163" t="s">
        <v>43</v>
      </c>
      <c r="K23" s="163">
        <v>88</v>
      </c>
      <c r="L23" s="163">
        <v>80.099999999999994</v>
      </c>
      <c r="M23" s="163">
        <f t="shared" si="2"/>
        <v>7.9000000000000057</v>
      </c>
      <c r="N23" s="166">
        <f t="shared" si="3"/>
        <v>13.620689655172423</v>
      </c>
      <c r="O23" s="161">
        <v>22.1</v>
      </c>
      <c r="Q23" s="169"/>
      <c r="R23" s="163" t="s">
        <v>43</v>
      </c>
      <c r="S23" s="163">
        <v>82.8</v>
      </c>
      <c r="T23" s="163">
        <v>74.7</v>
      </c>
      <c r="U23" s="163">
        <f t="shared" si="4"/>
        <v>8.0999999999999943</v>
      </c>
      <c r="V23" s="166">
        <f t="shared" si="5"/>
        <v>15.196998123827379</v>
      </c>
      <c r="W23" s="161">
        <v>21.4</v>
      </c>
      <c r="Y23" s="169"/>
      <c r="Z23" s="163" t="s">
        <v>43</v>
      </c>
      <c r="AA23" s="163">
        <v>109.7</v>
      </c>
      <c r="AB23" s="163">
        <v>89.9</v>
      </c>
      <c r="AC23" s="163">
        <f t="shared" si="6"/>
        <v>19.799999999999997</v>
      </c>
      <c r="AD23" s="166">
        <f t="shared" si="7"/>
        <v>28.77906976744185</v>
      </c>
      <c r="AE23" s="161">
        <v>21.1</v>
      </c>
    </row>
    <row r="24" spans="1:31">
      <c r="A24" s="170"/>
      <c r="B24" s="163" t="s">
        <v>44</v>
      </c>
      <c r="C24" s="163">
        <v>112.8</v>
      </c>
      <c r="D24" s="163">
        <v>95.4</v>
      </c>
      <c r="E24" s="163">
        <f t="shared" si="0"/>
        <v>17.399999999999991</v>
      </c>
      <c r="F24" s="166">
        <f t="shared" si="1"/>
        <v>23.901098901098887</v>
      </c>
      <c r="G24" s="161">
        <v>22.6</v>
      </c>
      <c r="I24" s="170"/>
      <c r="J24" s="163" t="s">
        <v>44</v>
      </c>
      <c r="K24" s="163">
        <v>92.8</v>
      </c>
      <c r="L24" s="163">
        <v>83.2</v>
      </c>
      <c r="M24" s="163">
        <f t="shared" si="2"/>
        <v>9.5999999999999943</v>
      </c>
      <c r="N24" s="166">
        <f t="shared" si="3"/>
        <v>15.635179153094453</v>
      </c>
      <c r="O24" s="161">
        <v>21.8</v>
      </c>
      <c r="Q24" s="170"/>
      <c r="R24" s="163" t="s">
        <v>44</v>
      </c>
      <c r="S24" s="163">
        <v>90.4</v>
      </c>
      <c r="T24" s="163">
        <v>81.5</v>
      </c>
      <c r="U24" s="163">
        <f t="shared" si="4"/>
        <v>8.9000000000000057</v>
      </c>
      <c r="V24" s="166">
        <f t="shared" si="5"/>
        <v>14.808652246256248</v>
      </c>
      <c r="W24" s="161">
        <v>21.4</v>
      </c>
      <c r="Y24" s="170"/>
      <c r="Z24" s="163" t="s">
        <v>44</v>
      </c>
      <c r="AA24" s="163">
        <v>98.2</v>
      </c>
      <c r="AB24" s="163">
        <v>88</v>
      </c>
      <c r="AC24" s="163">
        <f t="shared" si="6"/>
        <v>10.200000000000003</v>
      </c>
      <c r="AD24" s="166">
        <f t="shared" si="7"/>
        <v>15.223880597014929</v>
      </c>
      <c r="AE24" s="161">
        <v>21</v>
      </c>
    </row>
    <row r="25" spans="1:31">
      <c r="A25" s="171"/>
      <c r="B25" s="163" t="s">
        <v>36</v>
      </c>
      <c r="C25" s="163">
        <v>113.4</v>
      </c>
      <c r="D25" s="163">
        <v>104.6</v>
      </c>
      <c r="E25" s="163">
        <f t="shared" si="0"/>
        <v>8.8000000000000114</v>
      </c>
      <c r="F25" s="166">
        <f t="shared" si="1"/>
        <v>10.576923076923093</v>
      </c>
      <c r="G25" s="161">
        <v>21.4</v>
      </c>
      <c r="I25" s="171"/>
      <c r="J25" s="163" t="s">
        <v>36</v>
      </c>
      <c r="K25" s="163">
        <v>98.1</v>
      </c>
      <c r="L25" s="163">
        <v>88.1</v>
      </c>
      <c r="M25" s="163">
        <f t="shared" si="2"/>
        <v>10</v>
      </c>
      <c r="N25" s="166">
        <f t="shared" si="3"/>
        <v>14.992503748125941</v>
      </c>
      <c r="O25" s="161">
        <v>21.4</v>
      </c>
      <c r="Q25" s="171"/>
      <c r="R25" s="163" t="s">
        <v>36</v>
      </c>
      <c r="S25" s="163">
        <v>93.8</v>
      </c>
      <c r="T25" s="163">
        <v>84.7</v>
      </c>
      <c r="U25" s="163">
        <f t="shared" si="4"/>
        <v>9.0999999999999943</v>
      </c>
      <c r="V25" s="166">
        <f t="shared" si="5"/>
        <v>14.285714285714276</v>
      </c>
      <c r="W25" s="161">
        <v>21</v>
      </c>
      <c r="Y25" s="315" t="s">
        <v>347</v>
      </c>
      <c r="Z25" s="163" t="s">
        <v>36</v>
      </c>
      <c r="AA25" s="163">
        <v>92.6</v>
      </c>
      <c r="AB25" s="163">
        <v>83.1</v>
      </c>
      <c r="AC25" s="163">
        <f t="shared" si="6"/>
        <v>9.5</v>
      </c>
      <c r="AD25" s="166">
        <f t="shared" si="7"/>
        <v>15.497553017944535</v>
      </c>
      <c r="AE25" s="161">
        <v>21.8</v>
      </c>
    </row>
    <row r="26" spans="1:31">
      <c r="B26" s="168" t="s">
        <v>339</v>
      </c>
      <c r="C26" s="163">
        <v>96.2</v>
      </c>
      <c r="D26" s="163">
        <v>88.5</v>
      </c>
      <c r="E26" s="163">
        <f t="shared" si="0"/>
        <v>7.7000000000000028</v>
      </c>
      <c r="F26" s="166">
        <f t="shared" si="1"/>
        <v>11.578947368421057</v>
      </c>
      <c r="G26" s="161">
        <v>22</v>
      </c>
      <c r="I26" s="315" t="s">
        <v>337</v>
      </c>
      <c r="J26" s="168" t="s">
        <v>339</v>
      </c>
      <c r="K26" s="163">
        <v>92.1</v>
      </c>
      <c r="L26" s="163">
        <v>81.7</v>
      </c>
      <c r="M26" s="163">
        <f t="shared" si="2"/>
        <v>10.399999999999991</v>
      </c>
      <c r="N26" s="166">
        <f t="shared" si="3"/>
        <v>17.105263157894722</v>
      </c>
      <c r="O26" s="161">
        <v>20.9</v>
      </c>
      <c r="Q26" s="315" t="s">
        <v>344</v>
      </c>
      <c r="R26" s="168" t="s">
        <v>339</v>
      </c>
      <c r="S26" s="163">
        <v>82.7</v>
      </c>
      <c r="T26" s="163">
        <v>75.400000000000006</v>
      </c>
      <c r="U26" s="163">
        <f t="shared" si="4"/>
        <v>7.2999999999999972</v>
      </c>
      <c r="V26" s="166">
        <f t="shared" si="5"/>
        <v>13.443830570902387</v>
      </c>
      <c r="W26" s="161">
        <v>21.1</v>
      </c>
      <c r="Y26" s="315" t="s">
        <v>345</v>
      </c>
      <c r="Z26" s="168" t="s">
        <v>339</v>
      </c>
      <c r="AA26" s="163">
        <v>82.2</v>
      </c>
      <c r="AB26" s="163">
        <v>74.400000000000006</v>
      </c>
      <c r="AC26" s="163">
        <f t="shared" si="6"/>
        <v>7.7999999999999972</v>
      </c>
      <c r="AD26" s="166">
        <f t="shared" si="7"/>
        <v>14.634146341463408</v>
      </c>
      <c r="AE26" s="161">
        <v>21.1</v>
      </c>
    </row>
    <row r="27" spans="1:31">
      <c r="B27" s="163" t="s">
        <v>37</v>
      </c>
      <c r="C27" s="163">
        <v>96.6</v>
      </c>
      <c r="D27" s="163">
        <v>88.2</v>
      </c>
      <c r="E27" s="163">
        <f t="shared" si="0"/>
        <v>8.3999999999999915</v>
      </c>
      <c r="F27" s="166">
        <f t="shared" si="1"/>
        <v>12.923076923076909</v>
      </c>
      <c r="G27" s="161">
        <v>23.2</v>
      </c>
      <c r="I27" s="315" t="s">
        <v>345</v>
      </c>
      <c r="J27" s="163" t="s">
        <v>37</v>
      </c>
      <c r="K27" s="163">
        <v>75.599999999999994</v>
      </c>
      <c r="L27" s="163">
        <v>67.3</v>
      </c>
      <c r="M27" s="163">
        <f t="shared" si="2"/>
        <v>8.2999999999999972</v>
      </c>
      <c r="N27" s="166">
        <f t="shared" si="3"/>
        <v>17.849462365591393</v>
      </c>
      <c r="O27" s="161">
        <v>20.8</v>
      </c>
      <c r="Q27" s="315" t="s">
        <v>81</v>
      </c>
      <c r="R27" s="163" t="s">
        <v>37</v>
      </c>
      <c r="S27" s="163">
        <v>93.7</v>
      </c>
      <c r="T27" s="163">
        <v>84</v>
      </c>
      <c r="U27" s="163">
        <f t="shared" si="4"/>
        <v>9.7000000000000028</v>
      </c>
      <c r="V27" s="166">
        <f t="shared" si="5"/>
        <v>16.928446771378713</v>
      </c>
      <c r="W27" s="161">
        <v>26.7</v>
      </c>
      <c r="Y27" s="315" t="s">
        <v>346</v>
      </c>
      <c r="Z27" s="163" t="s">
        <v>37</v>
      </c>
      <c r="AA27" s="163">
        <v>104</v>
      </c>
      <c r="AB27" s="163">
        <v>92.9</v>
      </c>
      <c r="AC27" s="163">
        <f t="shared" si="6"/>
        <v>11.099999999999994</v>
      </c>
      <c r="AD27" s="166">
        <f t="shared" si="7"/>
        <v>15.438108484005555</v>
      </c>
      <c r="AE27" s="161">
        <v>21</v>
      </c>
    </row>
    <row r="28" spans="1:31">
      <c r="B28" s="163" t="s">
        <v>38</v>
      </c>
      <c r="C28" s="163">
        <v>98.7</v>
      </c>
      <c r="D28" s="163">
        <v>89.3</v>
      </c>
      <c r="E28" s="163">
        <f t="shared" si="0"/>
        <v>9.4000000000000057</v>
      </c>
      <c r="F28" s="166">
        <f t="shared" si="1"/>
        <v>14.050822122571008</v>
      </c>
      <c r="G28" s="161">
        <v>22.4</v>
      </c>
      <c r="I28" s="315" t="s">
        <v>346</v>
      </c>
      <c r="J28" s="163" t="s">
        <v>38</v>
      </c>
      <c r="K28" s="163">
        <v>93.8</v>
      </c>
      <c r="L28" s="163">
        <v>83</v>
      </c>
      <c r="M28" s="163">
        <f t="shared" si="2"/>
        <v>10.799999999999997</v>
      </c>
      <c r="N28" s="166">
        <f t="shared" si="3"/>
        <v>17.618270799347467</v>
      </c>
      <c r="O28" s="161">
        <v>21.7</v>
      </c>
      <c r="Q28" s="315" t="s">
        <v>342</v>
      </c>
      <c r="R28" s="163" t="s">
        <v>38</v>
      </c>
      <c r="S28" s="163">
        <v>74.099999999999994</v>
      </c>
      <c r="T28" s="163">
        <v>66.7</v>
      </c>
      <c r="U28" s="163">
        <f t="shared" si="4"/>
        <v>7.3999999999999915</v>
      </c>
      <c r="V28" s="166">
        <f t="shared" si="5"/>
        <v>16.299559471365619</v>
      </c>
      <c r="W28" s="161">
        <v>21.3</v>
      </c>
      <c r="Y28" s="315" t="s">
        <v>86</v>
      </c>
      <c r="Z28" s="163" t="s">
        <v>38</v>
      </c>
      <c r="AA28" s="163">
        <v>105.9</v>
      </c>
      <c r="AB28" s="163">
        <v>94.9</v>
      </c>
      <c r="AC28" s="163">
        <f t="shared" si="6"/>
        <v>11</v>
      </c>
      <c r="AD28" s="166">
        <f t="shared" si="7"/>
        <v>15.172413793103448</v>
      </c>
      <c r="AE28" s="161">
        <v>22.4</v>
      </c>
    </row>
    <row r="29" spans="1:31">
      <c r="B29" s="163" t="s">
        <v>39</v>
      </c>
      <c r="C29" s="163">
        <v>84</v>
      </c>
      <c r="D29" s="163">
        <v>76.8</v>
      </c>
      <c r="E29" s="163">
        <f t="shared" si="0"/>
        <v>7.2000000000000028</v>
      </c>
      <c r="F29" s="166">
        <f t="shared" si="1"/>
        <v>13.04347826086957</v>
      </c>
      <c r="G29" s="161">
        <v>21.6</v>
      </c>
      <c r="I29" s="315" t="s">
        <v>86</v>
      </c>
      <c r="J29" s="163" t="s">
        <v>39</v>
      </c>
      <c r="K29" s="163">
        <v>99.4</v>
      </c>
      <c r="L29" s="163">
        <v>86.3</v>
      </c>
      <c r="M29" s="163">
        <f t="shared" si="2"/>
        <v>13.100000000000009</v>
      </c>
      <c r="N29" s="166">
        <f t="shared" si="3"/>
        <v>20.153846153846168</v>
      </c>
      <c r="O29" s="161">
        <v>21.3</v>
      </c>
      <c r="Q29" s="315" t="s">
        <v>88</v>
      </c>
      <c r="R29" s="163" t="s">
        <v>39</v>
      </c>
      <c r="S29" s="163">
        <v>93</v>
      </c>
      <c r="T29" s="163">
        <v>80.5</v>
      </c>
      <c r="U29" s="163">
        <f t="shared" si="4"/>
        <v>12.5</v>
      </c>
      <c r="V29" s="166">
        <f t="shared" si="5"/>
        <v>21.114864864864863</v>
      </c>
      <c r="W29" s="161">
        <v>21.3</v>
      </c>
      <c r="Y29" s="169"/>
      <c r="Z29" s="163" t="s">
        <v>39</v>
      </c>
      <c r="AA29" s="163">
        <v>95.7</v>
      </c>
      <c r="AB29" s="163">
        <v>86.1</v>
      </c>
      <c r="AC29" s="163">
        <f t="shared" si="6"/>
        <v>9.6000000000000085</v>
      </c>
      <c r="AD29" s="166">
        <f t="shared" si="7"/>
        <v>14.837712519319954</v>
      </c>
      <c r="AE29" s="161">
        <v>21.4</v>
      </c>
    </row>
    <row r="30" spans="1:31">
      <c r="A30" s="169">
        <v>3</v>
      </c>
      <c r="B30" s="163" t="s">
        <v>40</v>
      </c>
      <c r="C30" s="163">
        <v>104.7</v>
      </c>
      <c r="D30" s="163">
        <v>100.4</v>
      </c>
      <c r="E30" s="163">
        <f t="shared" si="0"/>
        <v>4.2999999999999972</v>
      </c>
      <c r="F30" s="166">
        <f t="shared" si="1"/>
        <v>5.7873485868102241</v>
      </c>
      <c r="G30" s="161">
        <v>26.1</v>
      </c>
      <c r="I30" s="169">
        <v>3</v>
      </c>
      <c r="J30" s="163" t="s">
        <v>40</v>
      </c>
      <c r="K30" s="163">
        <v>108.5</v>
      </c>
      <c r="L30" s="163">
        <v>92.6</v>
      </c>
      <c r="M30" s="163">
        <f t="shared" si="2"/>
        <v>15.900000000000006</v>
      </c>
      <c r="N30" s="166">
        <f t="shared" si="3"/>
        <v>22.175732217573234</v>
      </c>
      <c r="O30" s="161">
        <v>20.9</v>
      </c>
      <c r="Q30" s="169">
        <v>3</v>
      </c>
      <c r="R30" s="163" t="s">
        <v>40</v>
      </c>
      <c r="S30" s="163">
        <v>88.2</v>
      </c>
      <c r="T30" s="163">
        <v>73.8</v>
      </c>
      <c r="U30" s="163">
        <f t="shared" si="4"/>
        <v>14.400000000000006</v>
      </c>
      <c r="V30" s="166">
        <f t="shared" si="5"/>
        <v>27.586206896551737</v>
      </c>
      <c r="W30" s="161">
        <v>21.6</v>
      </c>
      <c r="Y30" s="169">
        <v>3</v>
      </c>
      <c r="Z30" s="163" t="s">
        <v>40</v>
      </c>
      <c r="AA30" s="163">
        <v>82.4</v>
      </c>
      <c r="AB30" s="163">
        <v>72</v>
      </c>
      <c r="AC30" s="163">
        <f t="shared" si="6"/>
        <v>10.400000000000006</v>
      </c>
      <c r="AD30" s="166">
        <f t="shared" si="7"/>
        <v>20.594059405940605</v>
      </c>
      <c r="AE30" s="161">
        <v>21.5</v>
      </c>
    </row>
    <row r="31" spans="1:31">
      <c r="A31" s="169"/>
      <c r="B31" s="163" t="s">
        <v>41</v>
      </c>
      <c r="C31" s="163">
        <v>84</v>
      </c>
      <c r="D31" s="163">
        <v>78.7</v>
      </c>
      <c r="E31" s="163">
        <f t="shared" si="0"/>
        <v>5.2999999999999972</v>
      </c>
      <c r="F31" s="166">
        <f t="shared" si="1"/>
        <v>9.1379310344827527</v>
      </c>
      <c r="G31" s="161">
        <v>20.7</v>
      </c>
      <c r="I31" s="169"/>
      <c r="J31" s="163" t="s">
        <v>41</v>
      </c>
      <c r="K31" s="163">
        <v>107.5</v>
      </c>
      <c r="L31" s="163">
        <v>88.4</v>
      </c>
      <c r="M31" s="163">
        <f t="shared" si="2"/>
        <v>19.099999999999994</v>
      </c>
      <c r="N31" s="166">
        <f t="shared" si="3"/>
        <v>28.464977645305499</v>
      </c>
      <c r="O31" s="161">
        <v>21.3</v>
      </c>
      <c r="Q31" s="169"/>
      <c r="R31" s="163" t="s">
        <v>41</v>
      </c>
      <c r="S31" s="163">
        <v>100.5</v>
      </c>
      <c r="T31" s="163">
        <v>89.1</v>
      </c>
      <c r="U31" s="163">
        <f t="shared" si="4"/>
        <v>11.400000000000006</v>
      </c>
      <c r="V31" s="166">
        <f t="shared" si="5"/>
        <v>16.838995568685387</v>
      </c>
      <c r="W31" s="161">
        <v>21.4</v>
      </c>
      <c r="Y31" s="169"/>
      <c r="Z31" s="163" t="s">
        <v>41</v>
      </c>
      <c r="AA31" s="163">
        <v>92.7</v>
      </c>
      <c r="AB31" s="163">
        <v>79.5</v>
      </c>
      <c r="AC31" s="163">
        <f t="shared" si="6"/>
        <v>13.200000000000003</v>
      </c>
      <c r="AD31" s="166">
        <f t="shared" si="7"/>
        <v>22.487223168654179</v>
      </c>
      <c r="AE31" s="161">
        <v>20.8</v>
      </c>
    </row>
    <row r="32" spans="1:31">
      <c r="A32" s="169"/>
      <c r="B32" s="163" t="s">
        <v>42</v>
      </c>
      <c r="C32" s="163">
        <v>82.8</v>
      </c>
      <c r="D32" s="163">
        <v>74.3</v>
      </c>
      <c r="E32" s="163">
        <f t="shared" si="0"/>
        <v>8.5</v>
      </c>
      <c r="F32" s="166">
        <f t="shared" si="1"/>
        <v>16.221374045801525</v>
      </c>
      <c r="G32" s="161">
        <v>21.9</v>
      </c>
      <c r="I32" s="169"/>
      <c r="J32" s="163" t="s">
        <v>42</v>
      </c>
      <c r="K32" s="163">
        <v>88.9</v>
      </c>
      <c r="L32" s="163">
        <v>74.400000000000006</v>
      </c>
      <c r="M32" s="163">
        <f t="shared" si="2"/>
        <v>14.5</v>
      </c>
      <c r="N32" s="166">
        <f t="shared" si="3"/>
        <v>27.831094049904024</v>
      </c>
      <c r="O32" s="161">
        <v>22.3</v>
      </c>
      <c r="Q32" s="169"/>
      <c r="R32" s="163" t="s">
        <v>42</v>
      </c>
      <c r="S32" s="163">
        <v>87.6</v>
      </c>
      <c r="T32" s="163">
        <v>82.2</v>
      </c>
      <c r="U32" s="163">
        <f t="shared" si="4"/>
        <v>5.3999999999999915</v>
      </c>
      <c r="V32" s="166">
        <f t="shared" si="5"/>
        <v>8.8669950738916103</v>
      </c>
      <c r="W32" s="161">
        <v>21.3</v>
      </c>
      <c r="Y32" s="169"/>
      <c r="Z32" s="163" t="s">
        <v>42</v>
      </c>
      <c r="AA32" s="163">
        <v>92.5</v>
      </c>
      <c r="AB32" s="163">
        <v>88.3</v>
      </c>
      <c r="AC32" s="163">
        <f t="shared" si="6"/>
        <v>4.2000000000000028</v>
      </c>
      <c r="AD32" s="166">
        <f t="shared" si="7"/>
        <v>6.1583577712610023</v>
      </c>
      <c r="AE32" s="161">
        <v>20.100000000000001</v>
      </c>
    </row>
    <row r="33" spans="1:31">
      <c r="A33" s="169"/>
      <c r="B33" s="163" t="s">
        <v>43</v>
      </c>
      <c r="C33" s="163">
        <v>90.7</v>
      </c>
      <c r="D33" s="163">
        <v>78.400000000000006</v>
      </c>
      <c r="E33" s="163">
        <f t="shared" si="0"/>
        <v>12.299999999999997</v>
      </c>
      <c r="F33" s="166">
        <f t="shared" si="1"/>
        <v>21.465968586387426</v>
      </c>
      <c r="G33" s="161">
        <v>21.1</v>
      </c>
      <c r="I33" s="169"/>
      <c r="J33" s="163" t="s">
        <v>43</v>
      </c>
      <c r="K33" s="163">
        <v>91.8</v>
      </c>
      <c r="L33" s="163">
        <v>76.400000000000006</v>
      </c>
      <c r="M33" s="163">
        <f t="shared" si="2"/>
        <v>15.399999999999991</v>
      </c>
      <c r="N33" s="166">
        <f t="shared" si="3"/>
        <v>28.205128205128183</v>
      </c>
      <c r="O33" s="161">
        <v>21.8</v>
      </c>
      <c r="Q33" s="169"/>
      <c r="R33" s="163" t="s">
        <v>43</v>
      </c>
      <c r="S33" s="163">
        <v>110</v>
      </c>
      <c r="T33" s="163">
        <v>103.7</v>
      </c>
      <c r="U33" s="163">
        <f t="shared" si="4"/>
        <v>6.2999999999999972</v>
      </c>
      <c r="V33" s="166">
        <f t="shared" si="5"/>
        <v>7.7205882352941151</v>
      </c>
      <c r="W33" s="161">
        <v>22.1</v>
      </c>
      <c r="Y33" s="169"/>
      <c r="Z33" s="163" t="s">
        <v>43</v>
      </c>
      <c r="AA33" s="163">
        <v>95.4</v>
      </c>
      <c r="AB33" s="163">
        <v>91.6</v>
      </c>
      <c r="AC33" s="163">
        <f t="shared" si="6"/>
        <v>3.8000000000000114</v>
      </c>
      <c r="AD33" s="166">
        <f t="shared" si="7"/>
        <v>5.3824362606232459</v>
      </c>
      <c r="AE33" s="161">
        <v>21</v>
      </c>
    </row>
    <row r="34" spans="1:31">
      <c r="A34" s="170"/>
      <c r="B34" s="163" t="s">
        <v>44</v>
      </c>
      <c r="C34" s="163">
        <v>101.6</v>
      </c>
      <c r="D34" s="163">
        <v>88.1</v>
      </c>
      <c r="E34" s="163">
        <f t="shared" si="0"/>
        <v>13.5</v>
      </c>
      <c r="F34" s="166">
        <f t="shared" si="1"/>
        <v>20.579268292682929</v>
      </c>
      <c r="G34" s="161">
        <v>22.5</v>
      </c>
      <c r="I34" s="170"/>
      <c r="J34" s="163" t="s">
        <v>44</v>
      </c>
      <c r="K34" s="163">
        <v>74.8</v>
      </c>
      <c r="L34" s="163">
        <v>61.7</v>
      </c>
      <c r="M34" s="163">
        <f t="shared" si="2"/>
        <v>13.099999999999994</v>
      </c>
      <c r="N34" s="166">
        <f t="shared" si="3"/>
        <v>32.186732186732172</v>
      </c>
      <c r="O34" s="161">
        <v>21</v>
      </c>
      <c r="Q34" s="170"/>
      <c r="R34" s="163" t="s">
        <v>44</v>
      </c>
      <c r="S34" s="163">
        <v>106.6</v>
      </c>
      <c r="T34" s="163">
        <v>100.6</v>
      </c>
      <c r="U34" s="163">
        <f t="shared" si="4"/>
        <v>6</v>
      </c>
      <c r="V34" s="166">
        <f t="shared" si="5"/>
        <v>7.6142131979695442</v>
      </c>
      <c r="W34" s="161">
        <v>21.8</v>
      </c>
      <c r="Y34" s="170"/>
      <c r="Z34" s="163" t="s">
        <v>44</v>
      </c>
      <c r="AA34" s="163">
        <v>92.2</v>
      </c>
      <c r="AB34" s="163">
        <v>88</v>
      </c>
      <c r="AC34" s="163">
        <f t="shared" si="6"/>
        <v>4.2000000000000028</v>
      </c>
      <c r="AD34" s="166">
        <f t="shared" si="7"/>
        <v>6.2780269058296003</v>
      </c>
      <c r="AE34" s="161">
        <v>21.1</v>
      </c>
    </row>
    <row r="35" spans="1:31">
      <c r="B35" s="163" t="s">
        <v>36</v>
      </c>
      <c r="C35" s="163">
        <v>90.1</v>
      </c>
      <c r="D35" s="163">
        <v>83.1</v>
      </c>
      <c r="E35" s="163">
        <f t="shared" si="0"/>
        <v>7</v>
      </c>
      <c r="F35" s="166">
        <f t="shared" si="1"/>
        <v>11.513157894736842</v>
      </c>
      <c r="G35" s="161">
        <v>22.3</v>
      </c>
      <c r="I35" s="315" t="s">
        <v>343</v>
      </c>
      <c r="J35" s="163" t="s">
        <v>36</v>
      </c>
      <c r="K35" s="163">
        <v>92.6</v>
      </c>
      <c r="L35" s="163">
        <v>83.2</v>
      </c>
      <c r="M35" s="163">
        <f t="shared" si="2"/>
        <v>9.3999999999999915</v>
      </c>
      <c r="N35" s="166">
        <f t="shared" si="3"/>
        <v>15.259740259740246</v>
      </c>
      <c r="O35" s="161">
        <v>21.6</v>
      </c>
      <c r="Q35" s="315" t="s">
        <v>338</v>
      </c>
      <c r="R35" s="163" t="s">
        <v>36</v>
      </c>
      <c r="S35" s="163">
        <v>84.9</v>
      </c>
      <c r="T35" s="163">
        <v>76.400000000000006</v>
      </c>
      <c r="U35" s="163">
        <f t="shared" si="4"/>
        <v>8.5</v>
      </c>
      <c r="V35" s="166">
        <f t="shared" si="5"/>
        <v>15.454545454545451</v>
      </c>
      <c r="W35" s="161">
        <v>21.4</v>
      </c>
      <c r="Y35" s="315" t="s">
        <v>347</v>
      </c>
      <c r="Z35" s="163" t="s">
        <v>36</v>
      </c>
      <c r="AA35" s="163">
        <v>92</v>
      </c>
      <c r="AB35" s="163">
        <v>82.5</v>
      </c>
      <c r="AC35" s="163">
        <f t="shared" si="6"/>
        <v>9.5</v>
      </c>
      <c r="AD35" s="166">
        <f t="shared" si="7"/>
        <v>15.297906602254427</v>
      </c>
      <c r="AE35" s="161">
        <v>20.399999999999999</v>
      </c>
    </row>
    <row r="36" spans="1:31">
      <c r="B36" s="168" t="s">
        <v>339</v>
      </c>
      <c r="C36" s="163">
        <v>91.8</v>
      </c>
      <c r="D36" s="163">
        <v>83.9</v>
      </c>
      <c r="E36" s="163">
        <f t="shared" si="0"/>
        <v>7.8999999999999915</v>
      </c>
      <c r="F36" s="166">
        <f t="shared" si="1"/>
        <v>12.599681020733639</v>
      </c>
      <c r="G36" s="161">
        <v>21.2</v>
      </c>
      <c r="I36" s="315" t="s">
        <v>340</v>
      </c>
      <c r="J36" s="168" t="s">
        <v>339</v>
      </c>
      <c r="K36" s="163">
        <v>82.9</v>
      </c>
      <c r="L36" s="163">
        <v>75.2</v>
      </c>
      <c r="M36" s="163">
        <f t="shared" si="2"/>
        <v>7.7000000000000028</v>
      </c>
      <c r="N36" s="166">
        <f t="shared" si="3"/>
        <v>14.392523364485987</v>
      </c>
      <c r="O36" s="161">
        <v>21.7</v>
      </c>
      <c r="Q36" s="315" t="s">
        <v>81</v>
      </c>
      <c r="R36" s="168" t="s">
        <v>339</v>
      </c>
      <c r="S36" s="163">
        <v>94.6</v>
      </c>
      <c r="T36" s="163">
        <v>84.2</v>
      </c>
      <c r="U36" s="163">
        <f t="shared" si="4"/>
        <v>10.399999999999991</v>
      </c>
      <c r="V36" s="166">
        <f t="shared" si="5"/>
        <v>16.429699842022103</v>
      </c>
      <c r="W36" s="161">
        <v>20.9</v>
      </c>
      <c r="Y36" s="315" t="s">
        <v>81</v>
      </c>
      <c r="Z36" s="168" t="s">
        <v>339</v>
      </c>
      <c r="AA36" s="163">
        <v>91.5</v>
      </c>
      <c r="AB36" s="163">
        <v>83.2</v>
      </c>
      <c r="AC36" s="163">
        <f t="shared" si="6"/>
        <v>8.2999999999999972</v>
      </c>
      <c r="AD36" s="166">
        <f t="shared" si="7"/>
        <v>13.651315789473678</v>
      </c>
      <c r="AE36" s="161">
        <v>22.4</v>
      </c>
    </row>
    <row r="37" spans="1:31">
      <c r="B37" s="163" t="s">
        <v>37</v>
      </c>
      <c r="C37" s="163">
        <v>82.1</v>
      </c>
      <c r="D37" s="163">
        <v>74.900000000000006</v>
      </c>
      <c r="E37" s="163">
        <f t="shared" si="0"/>
        <v>7.1999999999999886</v>
      </c>
      <c r="F37" s="166">
        <f t="shared" si="1"/>
        <v>13.382899628252765</v>
      </c>
      <c r="G37" s="161">
        <v>21.1</v>
      </c>
      <c r="I37" s="315" t="s">
        <v>341</v>
      </c>
      <c r="J37" s="163" t="s">
        <v>37</v>
      </c>
      <c r="K37" s="163">
        <v>91.6</v>
      </c>
      <c r="L37" s="163">
        <v>82</v>
      </c>
      <c r="M37" s="163">
        <f t="shared" si="2"/>
        <v>9.5999999999999943</v>
      </c>
      <c r="N37" s="166">
        <f t="shared" si="3"/>
        <v>15.946843853820589</v>
      </c>
      <c r="O37" s="161">
        <v>21.8</v>
      </c>
      <c r="Q37" s="315" t="s">
        <v>342</v>
      </c>
      <c r="R37" s="163" t="s">
        <v>37</v>
      </c>
      <c r="S37" s="163">
        <v>95.8</v>
      </c>
      <c r="T37" s="163">
        <v>85.2</v>
      </c>
      <c r="U37" s="163">
        <f t="shared" si="4"/>
        <v>10.599999999999994</v>
      </c>
      <c r="V37" s="166">
        <f t="shared" si="5"/>
        <v>16.459627329192536</v>
      </c>
      <c r="W37" s="161">
        <v>20.8</v>
      </c>
      <c r="Y37" s="315" t="s">
        <v>342</v>
      </c>
      <c r="Z37" s="163" t="s">
        <v>37</v>
      </c>
      <c r="AA37" s="163">
        <v>96.4</v>
      </c>
      <c r="AB37" s="163">
        <v>87</v>
      </c>
      <c r="AC37" s="163">
        <f t="shared" si="6"/>
        <v>9.4000000000000057</v>
      </c>
      <c r="AD37" s="166">
        <f t="shared" si="7"/>
        <v>14.307458143074589</v>
      </c>
      <c r="AE37" s="161">
        <v>21.3</v>
      </c>
    </row>
    <row r="38" spans="1:31">
      <c r="B38" s="163" t="s">
        <v>38</v>
      </c>
      <c r="C38" s="163">
        <v>105.9</v>
      </c>
      <c r="D38" s="163">
        <v>93.2</v>
      </c>
      <c r="E38" s="163">
        <f t="shared" si="0"/>
        <v>12.700000000000003</v>
      </c>
      <c r="F38" s="166">
        <f t="shared" si="1"/>
        <v>17.837078651685395</v>
      </c>
      <c r="G38" s="161">
        <v>22</v>
      </c>
      <c r="I38" s="169" t="s">
        <v>86</v>
      </c>
      <c r="J38" s="163" t="s">
        <v>38</v>
      </c>
      <c r="K38" s="163">
        <v>89.3</v>
      </c>
      <c r="L38" s="163">
        <v>79.7</v>
      </c>
      <c r="M38" s="163">
        <f t="shared" si="2"/>
        <v>9.5999999999999943</v>
      </c>
      <c r="N38" s="166">
        <f t="shared" si="3"/>
        <v>17.582417582417573</v>
      </c>
      <c r="O38" s="161">
        <v>25.1</v>
      </c>
      <c r="Q38" s="315" t="s">
        <v>88</v>
      </c>
      <c r="R38" s="163" t="s">
        <v>38</v>
      </c>
      <c r="S38" s="163">
        <v>98.6</v>
      </c>
      <c r="T38" s="163">
        <v>84.4</v>
      </c>
      <c r="U38" s="163">
        <f t="shared" si="4"/>
        <v>14.199999999999989</v>
      </c>
      <c r="V38" s="166">
        <f t="shared" si="5"/>
        <v>22.647527910685785</v>
      </c>
      <c r="W38" s="161">
        <v>21.7</v>
      </c>
      <c r="Y38" s="315" t="s">
        <v>88</v>
      </c>
      <c r="Z38" s="163" t="s">
        <v>38</v>
      </c>
      <c r="AA38" s="163">
        <v>76.599999999999994</v>
      </c>
      <c r="AB38" s="163">
        <v>69</v>
      </c>
      <c r="AC38" s="163">
        <f t="shared" si="6"/>
        <v>7.5999999999999943</v>
      </c>
      <c r="AD38" s="166">
        <f t="shared" si="7"/>
        <v>15.966386554621836</v>
      </c>
      <c r="AE38" s="161">
        <v>21.4</v>
      </c>
    </row>
    <row r="39" spans="1:31">
      <c r="A39" s="169">
        <v>4</v>
      </c>
      <c r="B39" s="163" t="s">
        <v>39</v>
      </c>
      <c r="C39" s="163">
        <v>93.5</v>
      </c>
      <c r="D39" s="163">
        <v>80.099999999999994</v>
      </c>
      <c r="E39" s="163">
        <f t="shared" si="0"/>
        <v>13.400000000000006</v>
      </c>
      <c r="F39" s="166">
        <f t="shared" si="1"/>
        <v>22.673434856175984</v>
      </c>
      <c r="G39" s="161">
        <v>21</v>
      </c>
      <c r="I39" s="169">
        <v>4</v>
      </c>
      <c r="J39" s="163" t="s">
        <v>39</v>
      </c>
      <c r="K39" s="163">
        <v>95.2</v>
      </c>
      <c r="L39" s="163">
        <v>81.5</v>
      </c>
      <c r="M39" s="163">
        <f t="shared" si="2"/>
        <v>13.700000000000003</v>
      </c>
      <c r="N39" s="166">
        <f t="shared" si="3"/>
        <v>25.183823529411768</v>
      </c>
      <c r="O39" s="161">
        <v>27.1</v>
      </c>
      <c r="Q39" s="169">
        <v>4</v>
      </c>
      <c r="R39" s="163" t="s">
        <v>39</v>
      </c>
      <c r="S39" s="163">
        <v>99.8</v>
      </c>
      <c r="T39" s="163">
        <v>83.5</v>
      </c>
      <c r="U39" s="163">
        <f t="shared" si="4"/>
        <v>16.299999999999997</v>
      </c>
      <c r="V39" s="166">
        <f t="shared" si="5"/>
        <v>26.205787781350477</v>
      </c>
      <c r="W39" s="161">
        <v>21.3</v>
      </c>
      <c r="Y39" s="169">
        <v>4</v>
      </c>
      <c r="Z39" s="163" t="s">
        <v>39</v>
      </c>
      <c r="AA39" s="163">
        <v>92.4</v>
      </c>
      <c r="AB39" s="163">
        <v>83.3</v>
      </c>
      <c r="AC39" s="163">
        <f t="shared" si="6"/>
        <v>9.1000000000000085</v>
      </c>
      <c r="AD39" s="166">
        <f t="shared" si="7"/>
        <v>14.724919093851147</v>
      </c>
      <c r="AE39" s="161">
        <v>21.5</v>
      </c>
    </row>
    <row r="40" spans="1:31">
      <c r="A40" s="169"/>
      <c r="B40" s="163" t="s">
        <v>40</v>
      </c>
      <c r="C40" s="163">
        <v>95.3</v>
      </c>
      <c r="D40" s="163">
        <v>85.2</v>
      </c>
      <c r="E40" s="163">
        <f t="shared" si="0"/>
        <v>10.099999999999994</v>
      </c>
      <c r="F40" s="166">
        <f t="shared" si="1"/>
        <v>15.73208722741432</v>
      </c>
      <c r="G40" s="161">
        <v>21</v>
      </c>
      <c r="I40" s="169"/>
      <c r="J40" s="163" t="s">
        <v>40</v>
      </c>
      <c r="K40" s="163">
        <v>105.6</v>
      </c>
      <c r="L40" s="163">
        <v>88.2</v>
      </c>
      <c r="M40" s="163">
        <f t="shared" si="2"/>
        <v>17.399999999999991</v>
      </c>
      <c r="N40" s="166">
        <f t="shared" si="3"/>
        <v>26.047904191616748</v>
      </c>
      <c r="O40" s="161">
        <v>21.4</v>
      </c>
      <c r="Q40" s="169"/>
      <c r="R40" s="163" t="s">
        <v>40</v>
      </c>
      <c r="S40" s="163">
        <v>89.9</v>
      </c>
      <c r="T40" s="163">
        <v>75.400000000000006</v>
      </c>
      <c r="U40" s="163">
        <f t="shared" si="4"/>
        <v>14.5</v>
      </c>
      <c r="V40" s="166">
        <f t="shared" si="5"/>
        <v>26.605504587155959</v>
      </c>
      <c r="W40" s="161">
        <v>20.9</v>
      </c>
      <c r="Y40" s="169"/>
      <c r="Z40" s="163" t="s">
        <v>40</v>
      </c>
      <c r="AA40" s="163">
        <v>85.6</v>
      </c>
      <c r="AB40" s="163">
        <v>77.7</v>
      </c>
      <c r="AC40" s="163">
        <f t="shared" si="6"/>
        <v>7.8999999999999915</v>
      </c>
      <c r="AD40" s="166">
        <f t="shared" si="7"/>
        <v>13.859649122807003</v>
      </c>
      <c r="AE40" s="161">
        <v>20.7</v>
      </c>
    </row>
    <row r="41" spans="1:31">
      <c r="A41" s="169"/>
      <c r="B41" s="163" t="s">
        <v>41</v>
      </c>
      <c r="C41" s="163">
        <v>96.4</v>
      </c>
      <c r="D41" s="163">
        <v>84.2</v>
      </c>
      <c r="E41" s="163">
        <f t="shared" si="0"/>
        <v>12.200000000000003</v>
      </c>
      <c r="F41" s="166">
        <f t="shared" si="1"/>
        <v>19.334389857369256</v>
      </c>
      <c r="G41" s="161">
        <v>21.1</v>
      </c>
      <c r="I41" s="169"/>
      <c r="J41" s="163" t="s">
        <v>41</v>
      </c>
      <c r="K41" s="163">
        <v>98.5</v>
      </c>
      <c r="L41" s="163">
        <v>81.599999999999994</v>
      </c>
      <c r="M41" s="163">
        <f t="shared" si="2"/>
        <v>16.900000000000006</v>
      </c>
      <c r="N41" s="166">
        <f t="shared" si="3"/>
        <v>27.933884297520674</v>
      </c>
      <c r="O41" s="161">
        <v>21.1</v>
      </c>
      <c r="Q41" s="169"/>
      <c r="R41" s="163" t="s">
        <v>41</v>
      </c>
      <c r="S41" s="163">
        <v>112</v>
      </c>
      <c r="T41" s="163">
        <v>102.5</v>
      </c>
      <c r="U41" s="163">
        <f t="shared" si="4"/>
        <v>9.5</v>
      </c>
      <c r="V41" s="166">
        <f t="shared" si="5"/>
        <v>11.699507389162561</v>
      </c>
      <c r="W41" s="161">
        <v>21.3</v>
      </c>
      <c r="Y41" s="169"/>
      <c r="Z41" s="163" t="s">
        <v>41</v>
      </c>
      <c r="AA41" s="163">
        <v>87.4</v>
      </c>
      <c r="AB41" s="163">
        <v>81.7</v>
      </c>
      <c r="AC41" s="163">
        <f t="shared" si="6"/>
        <v>5.7000000000000028</v>
      </c>
      <c r="AD41" s="166">
        <f t="shared" si="7"/>
        <v>9.5317725752508409</v>
      </c>
      <c r="AE41" s="161">
        <v>21.9</v>
      </c>
    </row>
    <row r="42" spans="1:31">
      <c r="A42" s="169"/>
      <c r="B42" s="163" t="s">
        <v>42</v>
      </c>
      <c r="C42" s="163">
        <v>94.7</v>
      </c>
      <c r="D42" s="163">
        <v>80.2</v>
      </c>
      <c r="E42" s="163">
        <f t="shared" si="0"/>
        <v>14.5</v>
      </c>
      <c r="F42" s="166">
        <f t="shared" si="1"/>
        <v>24.701873935264054</v>
      </c>
      <c r="G42" s="161">
        <v>21.5</v>
      </c>
      <c r="I42" s="169"/>
      <c r="J42" s="163" t="s">
        <v>42</v>
      </c>
      <c r="K42" s="163">
        <v>95.8</v>
      </c>
      <c r="L42" s="163">
        <v>83.9</v>
      </c>
      <c r="M42" s="163">
        <f t="shared" si="2"/>
        <v>11.899999999999991</v>
      </c>
      <c r="N42" s="166">
        <f t="shared" si="3"/>
        <v>19.349593495934943</v>
      </c>
      <c r="O42" s="161">
        <v>22.4</v>
      </c>
      <c r="Q42" s="169"/>
      <c r="R42" s="163" t="s">
        <v>42</v>
      </c>
      <c r="S42" s="163">
        <v>96</v>
      </c>
      <c r="T42" s="163">
        <v>87.7</v>
      </c>
      <c r="U42" s="163">
        <f t="shared" si="4"/>
        <v>8.2999999999999972</v>
      </c>
      <c r="V42" s="166">
        <f t="shared" si="5"/>
        <v>12.691131498470941</v>
      </c>
      <c r="W42" s="161">
        <v>22.3</v>
      </c>
      <c r="Y42" s="169"/>
      <c r="Z42" s="163" t="s">
        <v>42</v>
      </c>
      <c r="AA42" s="163">
        <v>98.1</v>
      </c>
      <c r="AB42" s="163">
        <v>93.1</v>
      </c>
      <c r="AC42" s="163">
        <f t="shared" si="6"/>
        <v>5</v>
      </c>
      <c r="AD42" s="166">
        <f t="shared" si="7"/>
        <v>7.042253521126761</v>
      </c>
      <c r="AE42" s="161">
        <v>22.1</v>
      </c>
    </row>
    <row r="43" spans="1:31">
      <c r="A43" s="169"/>
      <c r="B43" s="163" t="s">
        <v>43</v>
      </c>
      <c r="C43" s="163">
        <v>105.4</v>
      </c>
      <c r="D43" s="163">
        <v>86.2</v>
      </c>
      <c r="E43" s="163">
        <f t="shared" si="0"/>
        <v>19.200000000000003</v>
      </c>
      <c r="F43" s="166">
        <f t="shared" si="1"/>
        <v>30.622009569377994</v>
      </c>
      <c r="G43" s="161">
        <v>23.5</v>
      </c>
      <c r="I43" s="169"/>
      <c r="J43" s="163" t="s">
        <v>43</v>
      </c>
      <c r="K43" s="163">
        <v>99.8</v>
      </c>
      <c r="L43" s="163">
        <v>85.6</v>
      </c>
      <c r="M43" s="163">
        <f t="shared" si="2"/>
        <v>14.200000000000003</v>
      </c>
      <c r="N43" s="166">
        <f t="shared" si="3"/>
        <v>22.187500000000007</v>
      </c>
      <c r="O43" s="161">
        <v>21.6</v>
      </c>
      <c r="Q43" s="169"/>
      <c r="R43" s="163" t="s">
        <v>43</v>
      </c>
      <c r="S43" s="163">
        <v>92</v>
      </c>
      <c r="T43" s="163">
        <v>85.1</v>
      </c>
      <c r="U43" s="163">
        <f t="shared" si="4"/>
        <v>6.9000000000000057</v>
      </c>
      <c r="V43" s="166">
        <f t="shared" si="5"/>
        <v>10.900473933649298</v>
      </c>
      <c r="W43" s="161">
        <v>21.8</v>
      </c>
      <c r="Y43" s="169"/>
      <c r="Z43" s="163" t="s">
        <v>43</v>
      </c>
      <c r="AA43" s="163">
        <v>92.2</v>
      </c>
      <c r="AB43" s="163">
        <v>88.1</v>
      </c>
      <c r="AC43" s="163">
        <f t="shared" si="6"/>
        <v>4.1000000000000085</v>
      </c>
      <c r="AD43" s="166">
        <f t="shared" si="7"/>
        <v>6.1377245508982163</v>
      </c>
      <c r="AE43" s="161">
        <v>21.3</v>
      </c>
    </row>
    <row r="44" spans="1:31">
      <c r="A44" s="170"/>
      <c r="B44" s="163" t="s">
        <v>44</v>
      </c>
      <c r="C44" s="163">
        <v>108.9</v>
      </c>
      <c r="D44" s="163">
        <v>91.2</v>
      </c>
      <c r="E44" s="163">
        <f t="shared" si="0"/>
        <v>17.700000000000003</v>
      </c>
      <c r="F44" s="166">
        <f t="shared" si="1"/>
        <v>25.467625899280577</v>
      </c>
      <c r="G44" s="161">
        <v>21.7</v>
      </c>
      <c r="I44" s="170"/>
      <c r="J44" s="163" t="s">
        <v>44</v>
      </c>
      <c r="K44" s="163">
        <v>85.3</v>
      </c>
      <c r="L44" s="163">
        <v>71.900000000000006</v>
      </c>
      <c r="M44" s="163">
        <f t="shared" si="2"/>
        <v>13.399999999999991</v>
      </c>
      <c r="N44" s="166">
        <f t="shared" si="3"/>
        <v>26.326129666011767</v>
      </c>
      <c r="O44" s="161">
        <v>21</v>
      </c>
      <c r="Q44" s="170"/>
      <c r="R44" s="163" t="s">
        <v>44</v>
      </c>
      <c r="S44" s="163">
        <v>106.7</v>
      </c>
      <c r="T44" s="163">
        <v>98.1</v>
      </c>
      <c r="U44" s="163">
        <f t="shared" si="4"/>
        <v>8.6000000000000085</v>
      </c>
      <c r="V44" s="166">
        <f t="shared" si="5"/>
        <v>11.154345006485096</v>
      </c>
      <c r="W44" s="161">
        <v>21</v>
      </c>
      <c r="Y44" s="170"/>
      <c r="Z44" s="163" t="s">
        <v>44</v>
      </c>
      <c r="AA44" s="163">
        <v>85.8</v>
      </c>
      <c r="AB44" s="163">
        <v>82.1</v>
      </c>
      <c r="AC44" s="163">
        <f t="shared" si="6"/>
        <v>3.7000000000000028</v>
      </c>
      <c r="AD44" s="166">
        <f t="shared" si="7"/>
        <v>6.1157024793388484</v>
      </c>
      <c r="AE44" s="161">
        <v>21.6</v>
      </c>
    </row>
    <row r="45" spans="1:31">
      <c r="A45" s="171"/>
      <c r="B45" s="163" t="s">
        <v>36</v>
      </c>
      <c r="C45" s="163">
        <v>94.3</v>
      </c>
      <c r="D45" s="163">
        <v>90.1</v>
      </c>
      <c r="E45" s="163">
        <f t="shared" si="0"/>
        <v>4.2000000000000028</v>
      </c>
      <c r="F45" s="166">
        <f t="shared" si="1"/>
        <v>6.4615384615384661</v>
      </c>
      <c r="G45" s="161">
        <v>25.1</v>
      </c>
      <c r="I45" s="171"/>
      <c r="J45" s="163" t="s">
        <v>36</v>
      </c>
      <c r="K45" s="163">
        <v>96.5</v>
      </c>
      <c r="L45" s="163">
        <v>86.7</v>
      </c>
      <c r="M45" s="163">
        <f t="shared" si="2"/>
        <v>9.7999999999999972</v>
      </c>
      <c r="N45" s="166">
        <f t="shared" si="3"/>
        <v>15.053763440860212</v>
      </c>
      <c r="O45" s="161">
        <v>21.6</v>
      </c>
      <c r="Q45" s="171"/>
      <c r="R45" s="163" t="s">
        <v>36</v>
      </c>
      <c r="S45" s="163">
        <v>90.6</v>
      </c>
      <c r="T45" s="163">
        <v>81.7</v>
      </c>
      <c r="U45" s="163">
        <f t="shared" si="4"/>
        <v>8.8999999999999915</v>
      </c>
      <c r="V45" s="166">
        <f t="shared" si="5"/>
        <v>14.808652246256226</v>
      </c>
      <c r="W45" s="161">
        <v>21.6</v>
      </c>
      <c r="Y45" s="315" t="s">
        <v>343</v>
      </c>
      <c r="Z45" s="163" t="s">
        <v>36</v>
      </c>
      <c r="AA45" s="163">
        <v>90.8</v>
      </c>
      <c r="AB45" s="163">
        <v>81.599999999999994</v>
      </c>
      <c r="AC45" s="163">
        <f t="shared" si="6"/>
        <v>9.2000000000000028</v>
      </c>
      <c r="AD45" s="166">
        <f t="shared" si="7"/>
        <v>15.257048092868994</v>
      </c>
      <c r="AE45" s="161">
        <v>21.3</v>
      </c>
    </row>
    <row r="46" spans="1:31">
      <c r="A46" s="169"/>
      <c r="B46" s="163" t="s">
        <v>339</v>
      </c>
      <c r="C46" s="163">
        <v>103</v>
      </c>
      <c r="D46" s="163">
        <v>97.5</v>
      </c>
      <c r="E46" s="163">
        <f t="shared" si="0"/>
        <v>5.5</v>
      </c>
      <c r="F46" s="166">
        <f t="shared" si="1"/>
        <v>7.2944297082228102</v>
      </c>
      <c r="G46" s="161">
        <v>22.1</v>
      </c>
      <c r="I46" s="315" t="s">
        <v>347</v>
      </c>
      <c r="J46" s="163" t="s">
        <v>339</v>
      </c>
      <c r="K46" s="163">
        <v>87.1</v>
      </c>
      <c r="L46" s="163">
        <v>79.099999999999994</v>
      </c>
      <c r="M46" s="163">
        <f t="shared" si="2"/>
        <v>8</v>
      </c>
      <c r="N46" s="166">
        <f t="shared" si="3"/>
        <v>14.184397163120568</v>
      </c>
      <c r="O46" s="161">
        <v>22.7</v>
      </c>
      <c r="Q46" s="315" t="s">
        <v>338</v>
      </c>
      <c r="R46" s="163" t="s">
        <v>339</v>
      </c>
      <c r="S46" s="163">
        <v>93.7</v>
      </c>
      <c r="T46" s="163">
        <v>83.8</v>
      </c>
      <c r="U46" s="163">
        <f t="shared" si="4"/>
        <v>9.9000000000000057</v>
      </c>
      <c r="V46" s="166">
        <f t="shared" si="5"/>
        <v>15.942028985507257</v>
      </c>
      <c r="W46" s="161">
        <v>21.7</v>
      </c>
      <c r="Y46" s="315" t="s">
        <v>81</v>
      </c>
      <c r="Z46" s="163" t="s">
        <v>339</v>
      </c>
      <c r="AA46" s="163">
        <v>93.9</v>
      </c>
      <c r="AB46" s="163">
        <v>84.7</v>
      </c>
      <c r="AC46" s="163">
        <f t="shared" si="6"/>
        <v>9.2000000000000028</v>
      </c>
      <c r="AD46" s="166">
        <f t="shared" si="7"/>
        <v>14.488188976377959</v>
      </c>
      <c r="AE46" s="161">
        <v>21.2</v>
      </c>
    </row>
    <row r="47" spans="1:31">
      <c r="A47" s="169"/>
      <c r="B47" s="163" t="s">
        <v>37</v>
      </c>
      <c r="C47" s="163">
        <v>103</v>
      </c>
      <c r="D47" s="163">
        <v>96.9</v>
      </c>
      <c r="E47" s="163">
        <f t="shared" si="0"/>
        <v>6.0999999999999943</v>
      </c>
      <c r="F47" s="166">
        <f t="shared" si="1"/>
        <v>8.1659973226238201</v>
      </c>
      <c r="G47" s="161">
        <v>22.2</v>
      </c>
      <c r="I47" s="315" t="s">
        <v>345</v>
      </c>
      <c r="J47" s="163" t="s">
        <v>37</v>
      </c>
      <c r="K47" s="163">
        <v>81.8</v>
      </c>
      <c r="L47" s="163">
        <v>74.3</v>
      </c>
      <c r="M47" s="163">
        <f t="shared" si="2"/>
        <v>7.5</v>
      </c>
      <c r="N47" s="166">
        <f t="shared" si="3"/>
        <v>14.231499051233399</v>
      </c>
      <c r="O47" s="161">
        <v>21.6</v>
      </c>
      <c r="Q47" s="315" t="s">
        <v>345</v>
      </c>
      <c r="R47" s="163" t="s">
        <v>37</v>
      </c>
      <c r="S47" s="163">
        <v>97.4</v>
      </c>
      <c r="T47" s="163">
        <v>86.1</v>
      </c>
      <c r="U47" s="163">
        <f t="shared" si="4"/>
        <v>11.300000000000011</v>
      </c>
      <c r="V47" s="166">
        <f t="shared" si="5"/>
        <v>17.573872472783844</v>
      </c>
      <c r="W47" s="161">
        <v>21.8</v>
      </c>
      <c r="Y47" s="315" t="s">
        <v>342</v>
      </c>
      <c r="Z47" s="163" t="s">
        <v>37</v>
      </c>
      <c r="AA47" s="163">
        <v>97.3</v>
      </c>
      <c r="AB47" s="163">
        <v>87.4</v>
      </c>
      <c r="AC47" s="163">
        <f t="shared" si="6"/>
        <v>9.8999999999999915</v>
      </c>
      <c r="AD47" s="166">
        <f t="shared" si="7"/>
        <v>14.932126696832565</v>
      </c>
      <c r="AE47" s="161">
        <v>21.1</v>
      </c>
    </row>
    <row r="48" spans="1:31">
      <c r="A48" s="169"/>
      <c r="B48" s="163" t="s">
        <v>38</v>
      </c>
      <c r="C48" s="163">
        <v>89.4</v>
      </c>
      <c r="D48" s="163">
        <v>84</v>
      </c>
      <c r="E48" s="163">
        <f t="shared" si="0"/>
        <v>5.4000000000000057</v>
      </c>
      <c r="F48" s="166">
        <f t="shared" si="1"/>
        <v>8.4112149532710365</v>
      </c>
      <c r="G48" s="161">
        <v>19.8</v>
      </c>
      <c r="I48" s="315" t="s">
        <v>346</v>
      </c>
      <c r="J48" s="163" t="s">
        <v>38</v>
      </c>
      <c r="K48" s="163">
        <v>95.1</v>
      </c>
      <c r="L48" s="163">
        <v>84.7</v>
      </c>
      <c r="M48" s="163">
        <f t="shared" si="2"/>
        <v>10.399999999999991</v>
      </c>
      <c r="N48" s="166">
        <f t="shared" si="3"/>
        <v>16.024653312788892</v>
      </c>
      <c r="O48" s="161">
        <v>19.8</v>
      </c>
      <c r="Q48" s="315" t="s">
        <v>346</v>
      </c>
      <c r="R48" s="163" t="s">
        <v>38</v>
      </c>
      <c r="S48" s="163">
        <v>90</v>
      </c>
      <c r="T48" s="163">
        <v>78.2</v>
      </c>
      <c r="U48" s="163">
        <f t="shared" si="4"/>
        <v>11.799999999999997</v>
      </c>
      <c r="V48" s="166">
        <f t="shared" si="5"/>
        <v>22.222222222222214</v>
      </c>
      <c r="W48" s="161">
        <v>25.1</v>
      </c>
      <c r="Y48" s="315" t="s">
        <v>88</v>
      </c>
      <c r="Z48" s="163" t="s">
        <v>38</v>
      </c>
      <c r="AA48" s="163">
        <v>112.1</v>
      </c>
      <c r="AB48" s="163">
        <v>100.2</v>
      </c>
      <c r="AC48" s="163">
        <f t="shared" si="6"/>
        <v>11.899999999999991</v>
      </c>
      <c r="AD48" s="166">
        <f t="shared" si="7"/>
        <v>15.178571428571416</v>
      </c>
      <c r="AE48" s="161">
        <v>21.8</v>
      </c>
    </row>
    <row r="49" spans="1:31">
      <c r="A49" s="169"/>
      <c r="B49" s="163" t="s">
        <v>39</v>
      </c>
      <c r="C49" s="163">
        <v>99.1</v>
      </c>
      <c r="D49" s="163">
        <v>94</v>
      </c>
      <c r="E49" s="163">
        <f t="shared" si="0"/>
        <v>5.0999999999999943</v>
      </c>
      <c r="F49" s="166">
        <f t="shared" si="1"/>
        <v>7.0637119113573332</v>
      </c>
      <c r="G49" s="161">
        <v>21.8</v>
      </c>
      <c r="I49" s="315" t="s">
        <v>86</v>
      </c>
      <c r="J49" s="163" t="s">
        <v>39</v>
      </c>
      <c r="K49" s="163">
        <v>102.3</v>
      </c>
      <c r="L49" s="163">
        <v>86.5</v>
      </c>
      <c r="M49" s="163">
        <f t="shared" si="2"/>
        <v>15.799999999999997</v>
      </c>
      <c r="N49" s="166">
        <f t="shared" si="3"/>
        <v>24.270353302611365</v>
      </c>
      <c r="O49" s="161">
        <v>21.4</v>
      </c>
      <c r="Q49" s="315" t="s">
        <v>86</v>
      </c>
      <c r="R49" s="163" t="s">
        <v>39</v>
      </c>
      <c r="S49" s="163">
        <v>97.6</v>
      </c>
      <c r="T49" s="163">
        <v>82.6</v>
      </c>
      <c r="U49" s="163">
        <f t="shared" si="4"/>
        <v>15</v>
      </c>
      <c r="V49" s="166">
        <f t="shared" si="5"/>
        <v>27.027027027027028</v>
      </c>
      <c r="W49" s="161">
        <v>27.1</v>
      </c>
      <c r="Y49" s="169"/>
      <c r="Z49" s="163" t="s">
        <v>39</v>
      </c>
      <c r="AA49" s="163">
        <v>103.8</v>
      </c>
      <c r="AB49" s="163">
        <v>93</v>
      </c>
      <c r="AC49" s="163">
        <f t="shared" si="6"/>
        <v>10.799999999999997</v>
      </c>
      <c r="AD49" s="166">
        <f t="shared" si="7"/>
        <v>15.168539325842692</v>
      </c>
      <c r="AE49" s="161">
        <v>21.8</v>
      </c>
    </row>
    <row r="50" spans="1:31">
      <c r="A50" s="169">
        <v>5</v>
      </c>
      <c r="B50" s="163" t="s">
        <v>40</v>
      </c>
      <c r="C50" s="163">
        <v>100.2</v>
      </c>
      <c r="D50" s="163">
        <v>96.2</v>
      </c>
      <c r="E50" s="163">
        <f t="shared" si="0"/>
        <v>4</v>
      </c>
      <c r="F50" s="166">
        <f t="shared" si="1"/>
        <v>5.4495912806539506</v>
      </c>
      <c r="G50" s="161">
        <v>22.8</v>
      </c>
      <c r="I50" s="169">
        <v>5</v>
      </c>
      <c r="J50" s="163" t="s">
        <v>40</v>
      </c>
      <c r="K50" s="163">
        <v>82.9</v>
      </c>
      <c r="L50" s="163">
        <v>70.900000000000006</v>
      </c>
      <c r="M50" s="163">
        <f t="shared" si="2"/>
        <v>12</v>
      </c>
      <c r="N50" s="166">
        <f t="shared" si="3"/>
        <v>24.193548387096769</v>
      </c>
      <c r="O50" s="161">
        <v>21.3</v>
      </c>
      <c r="Q50" s="169">
        <v>5</v>
      </c>
      <c r="R50" s="163" t="s">
        <v>40</v>
      </c>
      <c r="S50" s="163">
        <v>92.2</v>
      </c>
      <c r="T50" s="163">
        <v>77.3</v>
      </c>
      <c r="U50" s="163">
        <f t="shared" si="4"/>
        <v>14.900000000000006</v>
      </c>
      <c r="V50" s="166">
        <f t="shared" si="5"/>
        <v>26.654740608228995</v>
      </c>
      <c r="W50" s="161">
        <v>21.4</v>
      </c>
      <c r="Y50" s="169">
        <v>5</v>
      </c>
      <c r="Z50" s="163" t="s">
        <v>40</v>
      </c>
      <c r="AA50" s="163">
        <v>100.2</v>
      </c>
      <c r="AB50" s="163">
        <v>84.5</v>
      </c>
      <c r="AC50" s="163">
        <f t="shared" si="6"/>
        <v>15.700000000000003</v>
      </c>
      <c r="AD50" s="166">
        <f t="shared" si="7"/>
        <v>24.841772151898738</v>
      </c>
      <c r="AE50" s="161">
        <v>21.3</v>
      </c>
    </row>
    <row r="51" spans="1:31">
      <c r="A51" s="169"/>
      <c r="B51" s="163" t="s">
        <v>41</v>
      </c>
      <c r="C51" s="163">
        <v>103.1</v>
      </c>
      <c r="D51" s="163">
        <v>100.4</v>
      </c>
      <c r="E51" s="163">
        <f t="shared" si="0"/>
        <v>2.6999999999999886</v>
      </c>
      <c r="F51" s="166">
        <f t="shared" si="1"/>
        <v>3.435114503816779</v>
      </c>
      <c r="G51" s="161">
        <v>21.8</v>
      </c>
      <c r="I51" s="169"/>
      <c r="J51" s="163" t="s">
        <v>41</v>
      </c>
      <c r="K51" s="163">
        <v>84.8</v>
      </c>
      <c r="L51" s="163">
        <v>72</v>
      </c>
      <c r="M51" s="163">
        <f t="shared" si="2"/>
        <v>12.799999999999997</v>
      </c>
      <c r="N51" s="166">
        <f t="shared" si="3"/>
        <v>24.951267056530209</v>
      </c>
      <c r="O51" s="161">
        <v>20.7</v>
      </c>
      <c r="Q51" s="169"/>
      <c r="R51" s="163" t="s">
        <v>41</v>
      </c>
      <c r="S51" s="163">
        <v>80.900000000000006</v>
      </c>
      <c r="T51" s="163">
        <v>68.5</v>
      </c>
      <c r="U51" s="163">
        <f t="shared" si="4"/>
        <v>12.400000000000006</v>
      </c>
      <c r="V51" s="166">
        <f t="shared" si="5"/>
        <v>26.160337552742629</v>
      </c>
      <c r="W51" s="161">
        <v>21.1</v>
      </c>
      <c r="Y51" s="169"/>
      <c r="Z51" s="163" t="s">
        <v>41</v>
      </c>
      <c r="AA51" s="163">
        <v>92.7</v>
      </c>
      <c r="AB51" s="163">
        <v>78.2</v>
      </c>
      <c r="AC51" s="163">
        <f t="shared" si="6"/>
        <v>14.5</v>
      </c>
      <c r="AD51" s="166">
        <f t="shared" si="7"/>
        <v>25.618374558303884</v>
      </c>
      <c r="AE51" s="161">
        <v>21.6</v>
      </c>
    </row>
    <row r="52" spans="1:31">
      <c r="A52" s="169"/>
      <c r="B52" s="163" t="s">
        <v>42</v>
      </c>
      <c r="C52" s="163">
        <v>97.7</v>
      </c>
      <c r="D52" s="163">
        <v>94.9</v>
      </c>
      <c r="E52" s="163">
        <f t="shared" si="0"/>
        <v>2.7999999999999972</v>
      </c>
      <c r="F52" s="166">
        <f t="shared" si="1"/>
        <v>3.8620689655172376</v>
      </c>
      <c r="G52" s="161">
        <v>22.4</v>
      </c>
      <c r="I52" s="169"/>
      <c r="J52" s="163" t="s">
        <v>42</v>
      </c>
      <c r="K52" s="163">
        <v>102.2</v>
      </c>
      <c r="L52" s="163">
        <v>86.2</v>
      </c>
      <c r="M52" s="163">
        <f t="shared" si="2"/>
        <v>16</v>
      </c>
      <c r="N52" s="166">
        <f t="shared" si="3"/>
        <v>25</v>
      </c>
      <c r="O52" s="161">
        <v>22.2</v>
      </c>
      <c r="Q52" s="169"/>
      <c r="R52" s="163" t="s">
        <v>42</v>
      </c>
      <c r="S52" s="163">
        <v>79.3</v>
      </c>
      <c r="T52" s="163">
        <v>66.900000000000006</v>
      </c>
      <c r="U52" s="163">
        <f t="shared" si="4"/>
        <v>12.399999999999991</v>
      </c>
      <c r="V52" s="166">
        <f t="shared" si="5"/>
        <v>27.865168539325818</v>
      </c>
      <c r="W52" s="161">
        <v>22.4</v>
      </c>
      <c r="Y52" s="169"/>
      <c r="Z52" s="163" t="s">
        <v>42</v>
      </c>
      <c r="AA52" s="163">
        <v>90.5</v>
      </c>
      <c r="AB52" s="163">
        <v>77.5</v>
      </c>
      <c r="AC52" s="163">
        <f t="shared" si="6"/>
        <v>13</v>
      </c>
      <c r="AD52" s="166">
        <f t="shared" si="7"/>
        <v>23.255813953488371</v>
      </c>
      <c r="AE52" s="161">
        <v>21.6</v>
      </c>
    </row>
    <row r="53" spans="1:31">
      <c r="A53" s="169"/>
      <c r="B53" s="163" t="s">
        <v>43</v>
      </c>
      <c r="C53" s="163">
        <v>105.2</v>
      </c>
      <c r="D53" s="163">
        <v>100.4</v>
      </c>
      <c r="E53" s="163">
        <f t="shared" si="0"/>
        <v>4.7999999999999972</v>
      </c>
      <c r="F53" s="166">
        <f t="shared" si="1"/>
        <v>6.0836501901140645</v>
      </c>
      <c r="G53" s="161">
        <v>21.5</v>
      </c>
      <c r="I53" s="169"/>
      <c r="J53" s="163" t="s">
        <v>43</v>
      </c>
      <c r="K53" s="163">
        <v>101.4</v>
      </c>
      <c r="L53" s="163">
        <v>90.4</v>
      </c>
      <c r="M53" s="163">
        <f t="shared" si="2"/>
        <v>11</v>
      </c>
      <c r="N53" s="166">
        <f t="shared" si="3"/>
        <v>15.850144092219018</v>
      </c>
      <c r="O53" s="161">
        <v>21</v>
      </c>
      <c r="Q53" s="169"/>
      <c r="R53" s="163" t="s">
        <v>43</v>
      </c>
      <c r="S53" s="163">
        <v>75.900000000000006</v>
      </c>
      <c r="T53" s="163">
        <v>63.9</v>
      </c>
      <c r="U53" s="163">
        <f t="shared" si="4"/>
        <v>12.000000000000007</v>
      </c>
      <c r="V53" s="166">
        <f t="shared" si="5"/>
        <v>28.368794326241154</v>
      </c>
      <c r="W53" s="161">
        <v>21.6</v>
      </c>
      <c r="Y53" s="169"/>
      <c r="Z53" s="163" t="s">
        <v>43</v>
      </c>
      <c r="AA53" s="163">
        <v>95.1</v>
      </c>
      <c r="AB53" s="163">
        <v>80.400000000000006</v>
      </c>
      <c r="AC53" s="163">
        <f t="shared" si="6"/>
        <v>14.699999999999989</v>
      </c>
      <c r="AD53" s="166">
        <f t="shared" si="7"/>
        <v>24.95755517826823</v>
      </c>
      <c r="AE53" s="161">
        <v>21.5</v>
      </c>
    </row>
    <row r="54" spans="1:31">
      <c r="A54" s="170"/>
      <c r="B54" s="163" t="s">
        <v>44</v>
      </c>
      <c r="C54" s="163">
        <v>108.8</v>
      </c>
      <c r="D54" s="163">
        <v>102.4</v>
      </c>
      <c r="E54" s="163">
        <f t="shared" si="0"/>
        <v>6.3999999999999915</v>
      </c>
      <c r="F54" s="166">
        <f t="shared" si="1"/>
        <v>7.9306071871127521</v>
      </c>
      <c r="G54" s="161">
        <v>21.7</v>
      </c>
      <c r="I54" s="170"/>
      <c r="J54" s="163" t="s">
        <v>44</v>
      </c>
      <c r="K54" s="163">
        <v>87.1</v>
      </c>
      <c r="L54" s="163">
        <v>80.7</v>
      </c>
      <c r="M54" s="163">
        <f t="shared" si="2"/>
        <v>6.3999999999999915</v>
      </c>
      <c r="N54" s="166">
        <f t="shared" si="3"/>
        <v>10.738255033557033</v>
      </c>
      <c r="O54" s="161">
        <v>21.1</v>
      </c>
      <c r="Q54" s="170"/>
      <c r="R54" s="163" t="s">
        <v>44</v>
      </c>
      <c r="S54" s="163">
        <v>73.8</v>
      </c>
      <c r="T54" s="163">
        <v>61.9</v>
      </c>
      <c r="U54" s="163">
        <f t="shared" si="4"/>
        <v>11.899999999999999</v>
      </c>
      <c r="V54" s="166">
        <f t="shared" si="5"/>
        <v>29.095354523227378</v>
      </c>
      <c r="W54" s="161">
        <v>21</v>
      </c>
      <c r="Y54" s="170"/>
      <c r="Z54" s="163" t="s">
        <v>44</v>
      </c>
      <c r="AA54" s="163">
        <v>91.7</v>
      </c>
      <c r="AB54" s="163">
        <v>89.5</v>
      </c>
      <c r="AC54" s="163">
        <f t="shared" si="6"/>
        <v>2.2000000000000028</v>
      </c>
      <c r="AD54" s="166">
        <f t="shared" si="7"/>
        <v>3.2400589101620065</v>
      </c>
      <c r="AE54" s="161">
        <v>21.6</v>
      </c>
    </row>
    <row r="55" spans="1:31">
      <c r="I55" s="171"/>
      <c r="J55" s="163" t="s">
        <v>36</v>
      </c>
      <c r="K55" s="163">
        <v>74.900000000000006</v>
      </c>
      <c r="L55" s="163">
        <v>67.900000000000006</v>
      </c>
      <c r="M55" s="163">
        <f t="shared" si="2"/>
        <v>7</v>
      </c>
      <c r="N55" s="166">
        <f t="shared" si="3"/>
        <v>14.83050847457627</v>
      </c>
      <c r="O55" s="161">
        <v>20.7</v>
      </c>
      <c r="Q55" s="171"/>
      <c r="R55" s="163" t="s">
        <v>36</v>
      </c>
      <c r="S55" s="163">
        <v>81.099999999999994</v>
      </c>
      <c r="T55" s="163">
        <v>73.2</v>
      </c>
      <c r="U55" s="163">
        <f t="shared" si="4"/>
        <v>7.8999999999999915</v>
      </c>
      <c r="V55" s="166">
        <f t="shared" si="5"/>
        <v>15.310077519379828</v>
      </c>
      <c r="W55" s="161">
        <v>21.6</v>
      </c>
      <c r="Y55" s="171"/>
      <c r="Z55" s="163" t="s">
        <v>36</v>
      </c>
      <c r="AA55" s="163">
        <v>102.6</v>
      </c>
      <c r="AB55" s="163">
        <v>91.8</v>
      </c>
      <c r="AC55" s="163">
        <f t="shared" si="6"/>
        <v>10.799999999999997</v>
      </c>
      <c r="AD55" s="166">
        <f t="shared" si="7"/>
        <v>15.56195965417867</v>
      </c>
      <c r="AE55" s="161">
        <v>22.4</v>
      </c>
    </row>
    <row r="56" spans="1:31">
      <c r="B56" s="167"/>
      <c r="I56" s="315" t="s">
        <v>347</v>
      </c>
      <c r="J56" s="168" t="s">
        <v>339</v>
      </c>
      <c r="K56" s="163">
        <v>76.400000000000006</v>
      </c>
      <c r="L56" s="163">
        <v>69.8</v>
      </c>
      <c r="M56" s="163">
        <f t="shared" si="2"/>
        <v>6.6000000000000085</v>
      </c>
      <c r="N56" s="166">
        <f t="shared" si="3"/>
        <v>13.580246913580266</v>
      </c>
      <c r="O56" s="161">
        <v>21.2</v>
      </c>
      <c r="Q56" s="315" t="s">
        <v>344</v>
      </c>
      <c r="R56" s="168" t="s">
        <v>339</v>
      </c>
      <c r="S56" s="163">
        <v>99.9</v>
      </c>
      <c r="T56" s="163">
        <v>89.1</v>
      </c>
      <c r="U56" s="163">
        <f t="shared" si="4"/>
        <v>10.800000000000011</v>
      </c>
      <c r="V56" s="166">
        <f t="shared" si="5"/>
        <v>16.265060240963873</v>
      </c>
      <c r="W56" s="161">
        <v>22.7</v>
      </c>
      <c r="Y56" s="315" t="s">
        <v>343</v>
      </c>
      <c r="Z56" s="168" t="s">
        <v>339</v>
      </c>
      <c r="AA56" s="163">
        <v>97</v>
      </c>
      <c r="AB56" s="163">
        <v>87</v>
      </c>
      <c r="AC56" s="163">
        <f t="shared" si="6"/>
        <v>10</v>
      </c>
      <c r="AD56" s="166">
        <f t="shared" si="7"/>
        <v>15.220700152207002</v>
      </c>
      <c r="AE56" s="161">
        <v>21.3</v>
      </c>
    </row>
    <row r="57" spans="1:31">
      <c r="A57" s="167"/>
      <c r="I57" s="315" t="s">
        <v>81</v>
      </c>
      <c r="J57" s="163" t="s">
        <v>37</v>
      </c>
      <c r="K57" s="163">
        <v>95.7</v>
      </c>
      <c r="L57" s="163">
        <v>86.3</v>
      </c>
      <c r="M57" s="163">
        <f t="shared" si="2"/>
        <v>9.4000000000000057</v>
      </c>
      <c r="N57" s="166">
        <f t="shared" si="3"/>
        <v>14.573643410852721</v>
      </c>
      <c r="O57" s="161">
        <v>21.8</v>
      </c>
      <c r="Q57" s="315" t="s">
        <v>340</v>
      </c>
      <c r="R57" s="163" t="s">
        <v>37</v>
      </c>
      <c r="S57" s="163">
        <v>103.6</v>
      </c>
      <c r="T57" s="163">
        <v>92.1</v>
      </c>
      <c r="U57" s="163">
        <f t="shared" si="4"/>
        <v>11.5</v>
      </c>
      <c r="V57" s="166">
        <f t="shared" si="5"/>
        <v>16.312056737588655</v>
      </c>
      <c r="W57" s="161">
        <v>21.6</v>
      </c>
      <c r="Y57" s="315" t="s">
        <v>345</v>
      </c>
      <c r="Z57" s="163" t="s">
        <v>37</v>
      </c>
      <c r="AA57" s="163">
        <v>81.900000000000006</v>
      </c>
      <c r="AB57" s="163">
        <v>74.099999999999994</v>
      </c>
      <c r="AC57" s="163">
        <f t="shared" si="6"/>
        <v>7.8000000000000114</v>
      </c>
      <c r="AD57" s="166">
        <f t="shared" si="7"/>
        <v>15.116279069767465</v>
      </c>
      <c r="AE57" s="161">
        <v>22.5</v>
      </c>
    </row>
    <row r="58" spans="1:31">
      <c r="A58" s="167"/>
      <c r="B58" s="167"/>
      <c r="I58" s="315" t="s">
        <v>342</v>
      </c>
      <c r="J58" s="163" t="s">
        <v>38</v>
      </c>
      <c r="K58" s="163">
        <v>80.7</v>
      </c>
      <c r="L58" s="163">
        <v>73.099999999999994</v>
      </c>
      <c r="M58" s="163">
        <f t="shared" si="2"/>
        <v>7.6000000000000085</v>
      </c>
      <c r="N58" s="166">
        <f t="shared" si="3"/>
        <v>14.901960784313745</v>
      </c>
      <c r="O58" s="161">
        <v>22.1</v>
      </c>
      <c r="Q58" s="315" t="s">
        <v>341</v>
      </c>
      <c r="R58" s="163" t="s">
        <v>38</v>
      </c>
      <c r="S58" s="163">
        <v>104</v>
      </c>
      <c r="T58" s="163">
        <v>87.2</v>
      </c>
      <c r="U58" s="163">
        <f t="shared" si="4"/>
        <v>16.799999999999997</v>
      </c>
      <c r="V58" s="166">
        <f t="shared" si="5"/>
        <v>24.925816023738868</v>
      </c>
      <c r="W58" s="161">
        <v>19.8</v>
      </c>
      <c r="Y58" s="315" t="s">
        <v>346</v>
      </c>
      <c r="Z58" s="163" t="s">
        <v>38</v>
      </c>
      <c r="AA58" s="163">
        <v>96.7</v>
      </c>
      <c r="AB58" s="163">
        <v>85.6</v>
      </c>
      <c r="AC58" s="163">
        <f t="shared" si="6"/>
        <v>11.100000000000009</v>
      </c>
      <c r="AD58" s="166">
        <f t="shared" si="7"/>
        <v>17.289719626168239</v>
      </c>
      <c r="AE58" s="161">
        <v>21.4</v>
      </c>
    </row>
    <row r="59" spans="1:31">
      <c r="A59" s="167"/>
      <c r="B59" s="167"/>
      <c r="I59" s="315" t="s">
        <v>88</v>
      </c>
      <c r="J59" s="163" t="s">
        <v>39</v>
      </c>
      <c r="K59" s="163">
        <v>103.1</v>
      </c>
      <c r="L59" s="163">
        <v>92.5</v>
      </c>
      <c r="M59" s="163">
        <f t="shared" si="2"/>
        <v>10.599999999999994</v>
      </c>
      <c r="N59" s="166">
        <f t="shared" si="3"/>
        <v>14.929577464788723</v>
      </c>
      <c r="O59" s="161">
        <v>21.5</v>
      </c>
      <c r="Q59" s="315" t="s">
        <v>86</v>
      </c>
      <c r="R59" s="163" t="s">
        <v>39</v>
      </c>
      <c r="S59" s="163">
        <v>107.6</v>
      </c>
      <c r="T59" s="163">
        <v>88.9</v>
      </c>
      <c r="U59" s="163">
        <f t="shared" si="4"/>
        <v>18.699999999999989</v>
      </c>
      <c r="V59" s="166">
        <f t="shared" si="5"/>
        <v>27.703703703703685</v>
      </c>
      <c r="W59" s="161">
        <v>21.4</v>
      </c>
      <c r="Y59" s="315" t="s">
        <v>90</v>
      </c>
      <c r="Z59" s="163" t="s">
        <v>39</v>
      </c>
      <c r="AA59" s="163">
        <v>97.2</v>
      </c>
      <c r="AB59" s="163">
        <v>81.8</v>
      </c>
      <c r="AC59" s="163">
        <f t="shared" si="6"/>
        <v>15.400000000000006</v>
      </c>
      <c r="AD59" s="166">
        <f t="shared" si="7"/>
        <v>25.62396006655575</v>
      </c>
      <c r="AE59" s="161">
        <v>21.7</v>
      </c>
    </row>
    <row r="60" spans="1:31">
      <c r="I60" s="169">
        <v>6</v>
      </c>
      <c r="J60" s="163" t="s">
        <v>40</v>
      </c>
      <c r="K60" s="163">
        <v>99.1</v>
      </c>
      <c r="L60" s="163">
        <v>89.6</v>
      </c>
      <c r="M60" s="163">
        <f t="shared" si="2"/>
        <v>9.5</v>
      </c>
      <c r="N60" s="166">
        <f t="shared" si="3"/>
        <v>14.094955489614245</v>
      </c>
      <c r="O60" s="161">
        <v>22.2</v>
      </c>
      <c r="Q60" s="169">
        <v>6</v>
      </c>
      <c r="R60" s="163" t="s">
        <v>40</v>
      </c>
      <c r="S60" s="163">
        <v>92.9</v>
      </c>
      <c r="T60" s="163">
        <v>77.3</v>
      </c>
      <c r="U60" s="163">
        <f t="shared" si="4"/>
        <v>15.600000000000009</v>
      </c>
      <c r="V60" s="166">
        <f t="shared" si="5"/>
        <v>27.857142857142875</v>
      </c>
      <c r="W60" s="161">
        <v>21.3</v>
      </c>
      <c r="Y60" s="169">
        <v>6</v>
      </c>
      <c r="Z60" s="163" t="s">
        <v>40</v>
      </c>
      <c r="AA60" s="163">
        <v>99.6</v>
      </c>
      <c r="AB60" s="163">
        <v>90.9</v>
      </c>
      <c r="AC60" s="163">
        <f t="shared" si="6"/>
        <v>8.6999999999999886</v>
      </c>
      <c r="AD60" s="166">
        <f t="shared" si="7"/>
        <v>12.554112554112537</v>
      </c>
      <c r="AE60" s="161">
        <v>21.6</v>
      </c>
    </row>
    <row r="61" spans="1:31">
      <c r="I61" s="169"/>
      <c r="J61" s="163" t="s">
        <v>41</v>
      </c>
      <c r="K61" s="163">
        <v>104.7</v>
      </c>
      <c r="L61" s="163">
        <v>94.8</v>
      </c>
      <c r="M61" s="163">
        <f t="shared" si="2"/>
        <v>9.9000000000000057</v>
      </c>
      <c r="N61" s="166">
        <f t="shared" si="3"/>
        <v>13.580246913580254</v>
      </c>
      <c r="O61" s="161">
        <v>21.9</v>
      </c>
      <c r="Q61" s="169"/>
      <c r="R61" s="163" t="s">
        <v>41</v>
      </c>
      <c r="S61" s="163">
        <v>82.7</v>
      </c>
      <c r="T61" s="163">
        <v>69.8</v>
      </c>
      <c r="U61" s="163">
        <f t="shared" si="4"/>
        <v>12.900000000000006</v>
      </c>
      <c r="V61" s="166">
        <f t="shared" si="5"/>
        <v>26.272912423625268</v>
      </c>
      <c r="W61" s="161">
        <v>20.7</v>
      </c>
      <c r="Y61" s="169"/>
      <c r="Z61" s="163" t="s">
        <v>41</v>
      </c>
      <c r="AA61" s="163">
        <v>82.5</v>
      </c>
      <c r="AB61" s="163">
        <v>74.099999999999994</v>
      </c>
      <c r="AC61" s="163">
        <f t="shared" si="6"/>
        <v>8.4000000000000057</v>
      </c>
      <c r="AD61" s="166">
        <f t="shared" si="7"/>
        <v>15.759849906191381</v>
      </c>
      <c r="AE61" s="161">
        <v>20.8</v>
      </c>
    </row>
    <row r="62" spans="1:31">
      <c r="B62" s="167"/>
      <c r="I62" s="169"/>
      <c r="J62" s="163" t="s">
        <v>42</v>
      </c>
      <c r="K62" s="163">
        <v>90.4</v>
      </c>
      <c r="L62" s="163">
        <v>84.4</v>
      </c>
      <c r="M62" s="163">
        <f t="shared" si="2"/>
        <v>6</v>
      </c>
      <c r="N62" s="166">
        <f t="shared" si="3"/>
        <v>9.5541401273885338</v>
      </c>
      <c r="O62" s="161">
        <v>21.6</v>
      </c>
      <c r="Q62" s="169"/>
      <c r="R62" s="163" t="s">
        <v>42</v>
      </c>
      <c r="S62" s="163">
        <v>77.5</v>
      </c>
      <c r="T62" s="163">
        <v>65.099999999999994</v>
      </c>
      <c r="U62" s="163">
        <f t="shared" si="4"/>
        <v>12.400000000000006</v>
      </c>
      <c r="V62" s="166">
        <f t="shared" si="5"/>
        <v>28.904428904428926</v>
      </c>
      <c r="W62" s="161">
        <v>22.2</v>
      </c>
      <c r="Y62" s="169"/>
      <c r="Z62" s="163" t="s">
        <v>42</v>
      </c>
      <c r="AA62" s="163">
        <v>91.4</v>
      </c>
      <c r="AB62" s="163">
        <v>80</v>
      </c>
      <c r="AC62" s="163">
        <f t="shared" si="6"/>
        <v>11.400000000000006</v>
      </c>
      <c r="AD62" s="166">
        <f t="shared" si="7"/>
        <v>19.52054794520549</v>
      </c>
      <c r="AE62" s="161">
        <v>21.6</v>
      </c>
    </row>
    <row r="63" spans="1:31">
      <c r="B63" s="167"/>
      <c r="I63" s="169"/>
      <c r="J63" s="163" t="s">
        <v>43</v>
      </c>
      <c r="K63" s="163">
        <v>102.2</v>
      </c>
      <c r="L63" s="163">
        <v>97.1</v>
      </c>
      <c r="M63" s="163">
        <f t="shared" si="2"/>
        <v>5.1000000000000085</v>
      </c>
      <c r="N63" s="166">
        <f t="shared" si="3"/>
        <v>6.7282321899736264</v>
      </c>
      <c r="O63" s="161">
        <v>21.3</v>
      </c>
      <c r="Q63" s="169"/>
      <c r="R63" s="163" t="s">
        <v>43</v>
      </c>
      <c r="S63" s="163">
        <v>99.3</v>
      </c>
      <c r="T63" s="163">
        <v>82.3</v>
      </c>
      <c r="U63" s="163">
        <f t="shared" si="4"/>
        <v>17</v>
      </c>
      <c r="V63" s="166">
        <f t="shared" si="5"/>
        <v>27.73246329526917</v>
      </c>
      <c r="W63" s="161">
        <v>21</v>
      </c>
      <c r="Y63" s="169"/>
      <c r="Z63" s="163" t="s">
        <v>43</v>
      </c>
      <c r="AA63" s="163">
        <v>104.7</v>
      </c>
      <c r="AB63" s="163">
        <v>89.6</v>
      </c>
      <c r="AC63" s="163">
        <f t="shared" si="6"/>
        <v>15.100000000000009</v>
      </c>
      <c r="AD63" s="166">
        <f t="shared" si="7"/>
        <v>23.779527559055133</v>
      </c>
      <c r="AE63" s="161">
        <v>26.1</v>
      </c>
    </row>
    <row r="64" spans="1:31">
      <c r="B64" s="167"/>
      <c r="I64" s="170"/>
      <c r="J64" s="163" t="s">
        <v>44</v>
      </c>
      <c r="K64" s="163">
        <v>102.1</v>
      </c>
      <c r="L64" s="163">
        <v>97.2</v>
      </c>
      <c r="M64" s="163">
        <f t="shared" si="2"/>
        <v>4.8999999999999915</v>
      </c>
      <c r="N64" s="166">
        <f t="shared" si="3"/>
        <v>6.3719115734720306</v>
      </c>
      <c r="O64" s="161">
        <v>20.3</v>
      </c>
      <c r="Q64" s="170"/>
      <c r="R64" s="163" t="s">
        <v>44</v>
      </c>
      <c r="S64" s="163">
        <v>69.400000000000006</v>
      </c>
      <c r="T64" s="163">
        <v>58.7</v>
      </c>
      <c r="U64" s="163">
        <f t="shared" si="4"/>
        <v>10.700000000000003</v>
      </c>
      <c r="V64" s="166">
        <f t="shared" si="5"/>
        <v>28.457446808510646</v>
      </c>
      <c r="W64" s="161">
        <v>21.1</v>
      </c>
      <c r="Y64" s="170"/>
      <c r="Z64" s="163" t="s">
        <v>44</v>
      </c>
      <c r="AA64" s="163">
        <v>90.5</v>
      </c>
      <c r="AB64" s="163">
        <v>75.5</v>
      </c>
      <c r="AC64" s="163">
        <f t="shared" si="6"/>
        <v>15</v>
      </c>
      <c r="AD64" s="166">
        <f t="shared" si="7"/>
        <v>27.223230490018146</v>
      </c>
      <c r="AE64" s="161">
        <v>20.399999999999999</v>
      </c>
    </row>
    <row r="65" spans="2:31">
      <c r="B65" s="167"/>
      <c r="I65" s="172"/>
      <c r="J65" s="163" t="s">
        <v>36</v>
      </c>
      <c r="K65" s="163">
        <v>84</v>
      </c>
      <c r="L65" s="163">
        <v>75.7</v>
      </c>
      <c r="M65" s="163">
        <f t="shared" si="2"/>
        <v>8.2999999999999972</v>
      </c>
      <c r="N65" s="166">
        <f t="shared" si="3"/>
        <v>15.456238361266289</v>
      </c>
      <c r="O65" s="161">
        <v>22</v>
      </c>
      <c r="Q65" s="315" t="s">
        <v>348</v>
      </c>
      <c r="R65" s="163" t="s">
        <v>36</v>
      </c>
      <c r="S65" s="163">
        <v>93.6</v>
      </c>
      <c r="T65" s="163">
        <v>85.2</v>
      </c>
      <c r="U65" s="163">
        <f t="shared" si="4"/>
        <v>8.3999999999999915</v>
      </c>
      <c r="V65" s="166">
        <f t="shared" si="5"/>
        <v>13.124999999999986</v>
      </c>
      <c r="W65" s="161">
        <v>21.2</v>
      </c>
      <c r="Y65" s="315" t="s">
        <v>347</v>
      </c>
      <c r="Z65" s="163" t="s">
        <v>36</v>
      </c>
      <c r="AA65" s="163">
        <v>76.599999999999994</v>
      </c>
      <c r="AB65" s="163">
        <v>68.099999999999994</v>
      </c>
      <c r="AC65" s="163">
        <f t="shared" si="6"/>
        <v>8.5</v>
      </c>
      <c r="AD65" s="166">
        <f t="shared" si="7"/>
        <v>18.201284796573876</v>
      </c>
      <c r="AE65" s="161">
        <v>21.4</v>
      </c>
    </row>
    <row r="66" spans="2:31">
      <c r="I66" s="315" t="s">
        <v>343</v>
      </c>
      <c r="J66" s="168" t="s">
        <v>339</v>
      </c>
      <c r="K66" s="163">
        <v>87.5</v>
      </c>
      <c r="L66" s="163">
        <v>78.900000000000006</v>
      </c>
      <c r="M66" s="163">
        <f t="shared" si="2"/>
        <v>8.5999999999999943</v>
      </c>
      <c r="N66" s="166">
        <f t="shared" si="3"/>
        <v>15.061295971978971</v>
      </c>
      <c r="O66" s="161">
        <v>21.8</v>
      </c>
      <c r="Q66" s="315" t="s">
        <v>345</v>
      </c>
      <c r="R66" s="168" t="s">
        <v>339</v>
      </c>
      <c r="S66" s="163">
        <v>95.8</v>
      </c>
      <c r="T66" s="163">
        <v>85.7</v>
      </c>
      <c r="U66" s="163">
        <f t="shared" si="4"/>
        <v>10.099999999999994</v>
      </c>
      <c r="V66" s="166">
        <f t="shared" si="5"/>
        <v>15.805946791862274</v>
      </c>
      <c r="W66" s="161">
        <v>21.8</v>
      </c>
      <c r="Y66" s="315" t="s">
        <v>340</v>
      </c>
      <c r="Z66" s="168" t="s">
        <v>339</v>
      </c>
      <c r="AA66" s="163">
        <v>86.7</v>
      </c>
      <c r="AB66" s="163">
        <v>77.900000000000006</v>
      </c>
      <c r="AC66" s="163">
        <f t="shared" si="6"/>
        <v>8.7999999999999972</v>
      </c>
      <c r="AD66" s="166">
        <f t="shared" si="7"/>
        <v>15.798922800718126</v>
      </c>
      <c r="AE66" s="161">
        <v>22.2</v>
      </c>
    </row>
    <row r="67" spans="2:31">
      <c r="I67" s="315" t="s">
        <v>81</v>
      </c>
      <c r="J67" s="163" t="s">
        <v>37</v>
      </c>
      <c r="K67" s="163">
        <v>75.2</v>
      </c>
      <c r="L67" s="163">
        <v>67.8</v>
      </c>
      <c r="M67" s="163">
        <f t="shared" si="2"/>
        <v>7.4000000000000057</v>
      </c>
      <c r="N67" s="166">
        <f t="shared" si="3"/>
        <v>16.444444444444457</v>
      </c>
      <c r="O67" s="161">
        <v>22.8</v>
      </c>
      <c r="Q67" s="315" t="s">
        <v>346</v>
      </c>
      <c r="R67" s="163" t="s">
        <v>37</v>
      </c>
      <c r="S67" s="163">
        <v>98.4</v>
      </c>
      <c r="T67" s="163">
        <v>85.5</v>
      </c>
      <c r="U67" s="163">
        <f t="shared" si="4"/>
        <v>12.900000000000006</v>
      </c>
      <c r="V67" s="166">
        <f t="shared" si="5"/>
        <v>20.347003154574143</v>
      </c>
      <c r="W67" s="161">
        <v>22.1</v>
      </c>
      <c r="Y67" s="315" t="s">
        <v>341</v>
      </c>
      <c r="Z67" s="163" t="s">
        <v>37</v>
      </c>
      <c r="AA67" s="163">
        <v>91.9</v>
      </c>
      <c r="AB67" s="163">
        <v>81.8</v>
      </c>
      <c r="AC67" s="163">
        <f t="shared" si="6"/>
        <v>10.100000000000009</v>
      </c>
      <c r="AD67" s="166">
        <f t="shared" si="7"/>
        <v>16.889632107023424</v>
      </c>
      <c r="AE67" s="161">
        <v>22</v>
      </c>
    </row>
    <row r="68" spans="2:31">
      <c r="I68" s="315" t="s">
        <v>342</v>
      </c>
      <c r="J68" s="163" t="s">
        <v>38</v>
      </c>
      <c r="K68" s="163">
        <v>89.7</v>
      </c>
      <c r="L68" s="163">
        <v>80.400000000000006</v>
      </c>
      <c r="M68" s="163">
        <f t="shared" si="2"/>
        <v>9.2999999999999972</v>
      </c>
      <c r="N68" s="166">
        <f t="shared" si="3"/>
        <v>15.736040609137047</v>
      </c>
      <c r="O68" s="161">
        <v>21.3</v>
      </c>
      <c r="Q68" s="315" t="s">
        <v>86</v>
      </c>
      <c r="R68" s="163" t="s">
        <v>38</v>
      </c>
      <c r="S68" s="163">
        <v>93.7</v>
      </c>
      <c r="T68" s="163">
        <v>79.400000000000006</v>
      </c>
      <c r="U68" s="163">
        <f t="shared" si="4"/>
        <v>14.299999999999997</v>
      </c>
      <c r="V68" s="166">
        <f t="shared" si="5"/>
        <v>24.697754749568212</v>
      </c>
      <c r="W68" s="161">
        <v>21.5</v>
      </c>
      <c r="Y68" s="315" t="s">
        <v>90</v>
      </c>
      <c r="Z68" s="163" t="s">
        <v>38</v>
      </c>
      <c r="AA68" s="163">
        <v>81.599999999999994</v>
      </c>
      <c r="AB68" s="163">
        <v>75.900000000000006</v>
      </c>
      <c r="AC68" s="163">
        <f t="shared" si="6"/>
        <v>5.6999999999999886</v>
      </c>
      <c r="AD68" s="166">
        <f t="shared" si="7"/>
        <v>10.420475319926853</v>
      </c>
      <c r="AE68" s="161">
        <v>21.2</v>
      </c>
    </row>
    <row r="69" spans="2:31">
      <c r="I69" s="315" t="s">
        <v>88</v>
      </c>
      <c r="J69" s="163" t="s">
        <v>39</v>
      </c>
      <c r="K69" s="163">
        <v>78.2</v>
      </c>
      <c r="L69" s="163">
        <v>70.8</v>
      </c>
      <c r="M69" s="163">
        <f t="shared" si="2"/>
        <v>7.4000000000000057</v>
      </c>
      <c r="N69" s="166">
        <f t="shared" si="3"/>
        <v>15.352697095435698</v>
      </c>
      <c r="O69" s="161">
        <v>22.6</v>
      </c>
      <c r="Q69" s="169">
        <v>7</v>
      </c>
      <c r="R69" s="163" t="s">
        <v>39</v>
      </c>
      <c r="S69" s="163">
        <v>77</v>
      </c>
      <c r="T69" s="163">
        <v>65.2</v>
      </c>
      <c r="U69" s="163">
        <f t="shared" si="4"/>
        <v>11.799999999999997</v>
      </c>
      <c r="V69" s="166">
        <f t="shared" si="5"/>
        <v>27.441860465116275</v>
      </c>
      <c r="W69" s="161">
        <v>22.2</v>
      </c>
      <c r="Y69" s="169">
        <v>7</v>
      </c>
      <c r="Z69" s="163" t="s">
        <v>39</v>
      </c>
      <c r="AA69" s="163">
        <v>98.5</v>
      </c>
      <c r="AB69" s="163">
        <v>86.3</v>
      </c>
      <c r="AC69" s="163">
        <f t="shared" si="6"/>
        <v>12.200000000000003</v>
      </c>
      <c r="AD69" s="166">
        <f t="shared" si="7"/>
        <v>18.798151001540838</v>
      </c>
      <c r="AE69" s="161">
        <v>21.4</v>
      </c>
    </row>
    <row r="70" spans="2:31">
      <c r="I70" s="169"/>
      <c r="J70" s="163" t="s">
        <v>40</v>
      </c>
      <c r="K70" s="163">
        <v>90.9</v>
      </c>
      <c r="L70" s="163">
        <v>79.8</v>
      </c>
      <c r="M70" s="163">
        <f t="shared" si="2"/>
        <v>11.100000000000009</v>
      </c>
      <c r="N70" s="166">
        <f t="shared" ref="N70:N94" si="8">(M70/(L70-O70))*100</f>
        <v>19.170984455958564</v>
      </c>
      <c r="O70" s="161">
        <v>21.9</v>
      </c>
      <c r="Q70" s="169"/>
      <c r="R70" s="163" t="s">
        <v>40</v>
      </c>
      <c r="S70" s="163">
        <v>90.9</v>
      </c>
      <c r="T70" s="163">
        <v>74</v>
      </c>
      <c r="U70" s="163">
        <f t="shared" ref="U70:U94" si="9">S70-T70</f>
        <v>16.900000000000006</v>
      </c>
      <c r="V70" s="166">
        <f t="shared" ref="V70:V94" si="10">(U70/(T70-W70))*100</f>
        <v>32.437619961612299</v>
      </c>
      <c r="W70" s="161">
        <v>21.9</v>
      </c>
      <c r="Y70" s="169"/>
      <c r="Z70" s="163" t="s">
        <v>40</v>
      </c>
      <c r="AA70" s="163">
        <v>97.9</v>
      </c>
      <c r="AB70" s="163">
        <v>90.3</v>
      </c>
      <c r="AC70" s="163">
        <f>AA70-AB70</f>
        <v>7.6000000000000085</v>
      </c>
      <c r="AD70" s="166">
        <f>(AC70/(AB70-AE70))*100</f>
        <v>11.160058737151262</v>
      </c>
      <c r="AE70" s="161">
        <v>22.2</v>
      </c>
    </row>
    <row r="71" spans="2:31">
      <c r="I71" s="169">
        <v>7</v>
      </c>
      <c r="J71" s="163" t="s">
        <v>41</v>
      </c>
      <c r="K71" s="163">
        <v>80.599999999999994</v>
      </c>
      <c r="L71" s="163">
        <v>69.7</v>
      </c>
      <c r="M71" s="163">
        <f t="shared" si="2"/>
        <v>10.899999999999991</v>
      </c>
      <c r="N71" s="166">
        <f t="shared" si="8"/>
        <v>23.093220338983031</v>
      </c>
      <c r="O71" s="161">
        <v>22.5</v>
      </c>
      <c r="Q71" s="169"/>
      <c r="R71" s="163" t="s">
        <v>41</v>
      </c>
      <c r="S71" s="163">
        <v>96.9</v>
      </c>
      <c r="T71" s="163">
        <v>90</v>
      </c>
      <c r="U71" s="163">
        <f t="shared" si="9"/>
        <v>6.9000000000000057</v>
      </c>
      <c r="V71" s="166">
        <f t="shared" si="10"/>
        <v>10.087719298245622</v>
      </c>
      <c r="W71" s="161">
        <v>21.6</v>
      </c>
      <c r="Y71" s="169"/>
      <c r="Z71" s="163" t="s">
        <v>41</v>
      </c>
      <c r="AA71" s="163">
        <v>83.5</v>
      </c>
      <c r="AB71" s="163">
        <v>78.599999999999994</v>
      </c>
      <c r="AC71" s="163">
        <f>AA71-AB71</f>
        <v>4.9000000000000057</v>
      </c>
      <c r="AD71" s="166">
        <f>(AC71/(AB71-AE71))*100</f>
        <v>8.5217391304347938</v>
      </c>
      <c r="AE71" s="161">
        <v>21.1</v>
      </c>
    </row>
    <row r="72" spans="2:31">
      <c r="I72" s="169"/>
      <c r="J72" s="163" t="s">
        <v>42</v>
      </c>
      <c r="K72" s="163">
        <v>106.4</v>
      </c>
      <c r="L72" s="163">
        <v>96.2</v>
      </c>
      <c r="M72" s="163">
        <f t="shared" si="2"/>
        <v>10.200000000000003</v>
      </c>
      <c r="N72" s="166">
        <f t="shared" si="8"/>
        <v>14.447592067988674</v>
      </c>
      <c r="O72" s="161">
        <v>25.6</v>
      </c>
      <c r="Q72" s="169"/>
      <c r="R72" s="163" t="s">
        <v>42</v>
      </c>
      <c r="S72" s="163">
        <v>90.2</v>
      </c>
      <c r="T72" s="163">
        <v>84.5</v>
      </c>
      <c r="U72" s="163">
        <f t="shared" si="9"/>
        <v>5.7000000000000028</v>
      </c>
      <c r="V72" s="166">
        <f t="shared" si="10"/>
        <v>9.0189873417721564</v>
      </c>
      <c r="W72" s="161">
        <v>21.3</v>
      </c>
      <c r="Y72" s="169"/>
      <c r="Z72" s="163" t="s">
        <v>42</v>
      </c>
      <c r="AA72" s="163">
        <v>92.7</v>
      </c>
      <c r="AB72" s="163">
        <v>87.4</v>
      </c>
      <c r="AC72" s="163">
        <f>AA72-AB72</f>
        <v>5.2999999999999972</v>
      </c>
      <c r="AD72" s="166">
        <f>(AC72/(AB72-AE72))*100</f>
        <v>8.0303030303030258</v>
      </c>
      <c r="AE72" s="161">
        <v>21.4</v>
      </c>
    </row>
    <row r="73" spans="2:31">
      <c r="I73" s="169"/>
      <c r="J73" s="163" t="s">
        <v>43</v>
      </c>
      <c r="K73" s="163">
        <v>100.7</v>
      </c>
      <c r="L73" s="163">
        <v>92.8</v>
      </c>
      <c r="M73" s="163">
        <f t="shared" si="2"/>
        <v>7.9000000000000057</v>
      </c>
      <c r="N73" s="166">
        <f t="shared" si="8"/>
        <v>11.11111111111112</v>
      </c>
      <c r="O73" s="161">
        <v>21.7</v>
      </c>
      <c r="Q73" s="169"/>
      <c r="R73" s="163" t="s">
        <v>43</v>
      </c>
      <c r="S73" s="163">
        <v>100.9</v>
      </c>
      <c r="T73" s="163">
        <v>92.7</v>
      </c>
      <c r="U73" s="163">
        <f t="shared" si="9"/>
        <v>8.2000000000000028</v>
      </c>
      <c r="V73" s="166">
        <f t="shared" si="10"/>
        <v>11.325966850828733</v>
      </c>
      <c r="W73" s="161">
        <v>20.3</v>
      </c>
      <c r="Y73" s="169"/>
      <c r="Z73" s="163" t="s">
        <v>43</v>
      </c>
      <c r="AA73" s="163">
        <v>78.599999999999994</v>
      </c>
      <c r="AB73" s="163">
        <v>72.400000000000006</v>
      </c>
      <c r="AC73" s="163">
        <f>AA73-AB73</f>
        <v>6.1999999999999886</v>
      </c>
      <c r="AD73" s="166">
        <f>(AC73/(AB73-AE73))*100</f>
        <v>12.109374999999979</v>
      </c>
      <c r="AE73" s="161">
        <v>21.2</v>
      </c>
    </row>
    <row r="74" spans="2:31">
      <c r="I74" s="170"/>
      <c r="J74" s="163" t="s">
        <v>44</v>
      </c>
      <c r="K74" s="163">
        <v>90.3</v>
      </c>
      <c r="L74" s="163">
        <v>82.8</v>
      </c>
      <c r="M74" s="163">
        <f t="shared" si="2"/>
        <v>7.5</v>
      </c>
      <c r="N74" s="166">
        <f t="shared" si="8"/>
        <v>13.22751322751323</v>
      </c>
      <c r="O74" s="161">
        <v>26.1</v>
      </c>
      <c r="Q74" s="170"/>
      <c r="R74" s="163" t="s">
        <v>44</v>
      </c>
      <c r="S74" s="163">
        <v>102</v>
      </c>
      <c r="T74" s="163">
        <v>93.2</v>
      </c>
      <c r="U74" s="163">
        <f t="shared" si="9"/>
        <v>8.7999999999999972</v>
      </c>
      <c r="V74" s="166">
        <f t="shared" si="10"/>
        <v>12.359550561797748</v>
      </c>
      <c r="W74" s="161">
        <v>22</v>
      </c>
      <c r="Y74" s="170"/>
      <c r="Z74" s="163" t="s">
        <v>44</v>
      </c>
      <c r="AA74" s="163">
        <v>77.3</v>
      </c>
      <c r="AB74" s="163">
        <v>71.2</v>
      </c>
      <c r="AC74" s="163">
        <f>AA74-AB74</f>
        <v>6.0999999999999943</v>
      </c>
      <c r="AD74" s="166">
        <f>(AC74/(AB74-AE74))*100</f>
        <v>12.348178137651809</v>
      </c>
      <c r="AE74" s="161">
        <v>21.8</v>
      </c>
    </row>
    <row r="75" spans="2:31">
      <c r="I75" s="171"/>
      <c r="J75" s="163" t="s">
        <v>36</v>
      </c>
      <c r="K75" s="163">
        <v>91.6</v>
      </c>
      <c r="L75" s="163">
        <v>86.7</v>
      </c>
      <c r="M75" s="163">
        <f t="shared" si="2"/>
        <v>4.8999999999999915</v>
      </c>
      <c r="N75" s="166">
        <f t="shared" si="8"/>
        <v>8.0858085808580711</v>
      </c>
      <c r="O75" s="161">
        <v>26.1</v>
      </c>
      <c r="Q75" s="315" t="s">
        <v>348</v>
      </c>
      <c r="R75" s="163" t="s">
        <v>36</v>
      </c>
      <c r="S75" s="163">
        <v>105.7</v>
      </c>
      <c r="T75" s="163">
        <v>94.9</v>
      </c>
      <c r="U75" s="163">
        <f t="shared" si="9"/>
        <v>10.799999999999997</v>
      </c>
      <c r="V75" s="166">
        <f t="shared" si="10"/>
        <v>14.754098360655732</v>
      </c>
      <c r="W75" s="161">
        <v>21.7</v>
      </c>
    </row>
    <row r="76" spans="2:31">
      <c r="I76" s="315" t="s">
        <v>343</v>
      </c>
      <c r="J76" s="163" t="s">
        <v>339</v>
      </c>
      <c r="K76" s="163">
        <v>95.9</v>
      </c>
      <c r="L76" s="163">
        <v>83.5</v>
      </c>
      <c r="M76" s="163">
        <f t="shared" si="2"/>
        <v>12.400000000000006</v>
      </c>
      <c r="N76" s="166">
        <f t="shared" si="8"/>
        <v>20.563847429519079</v>
      </c>
      <c r="O76" s="161">
        <v>23.2</v>
      </c>
      <c r="Q76" s="315" t="s">
        <v>81</v>
      </c>
      <c r="R76" s="163" t="s">
        <v>339</v>
      </c>
      <c r="S76" s="163">
        <v>92.1</v>
      </c>
      <c r="T76" s="163">
        <v>82.8</v>
      </c>
      <c r="U76" s="163">
        <f t="shared" si="9"/>
        <v>9.2999999999999972</v>
      </c>
      <c r="V76" s="166">
        <f t="shared" si="10"/>
        <v>15.245901639344259</v>
      </c>
      <c r="W76" s="161">
        <v>21.8</v>
      </c>
    </row>
    <row r="77" spans="2:31">
      <c r="I77" s="315" t="s">
        <v>345</v>
      </c>
      <c r="J77" s="163" t="s">
        <v>37</v>
      </c>
      <c r="K77" s="163">
        <v>90.2</v>
      </c>
      <c r="L77" s="163">
        <v>86.9</v>
      </c>
      <c r="M77" s="163">
        <f t="shared" si="2"/>
        <v>3.2999999999999972</v>
      </c>
      <c r="N77" s="166">
        <f t="shared" si="8"/>
        <v>5.0613496932515298</v>
      </c>
      <c r="O77" s="161">
        <v>21.7</v>
      </c>
      <c r="Q77" s="315" t="s">
        <v>342</v>
      </c>
      <c r="R77" s="163" t="s">
        <v>37</v>
      </c>
      <c r="S77" s="163">
        <v>96.8</v>
      </c>
      <c r="T77" s="163">
        <v>83.2</v>
      </c>
      <c r="U77" s="163">
        <f t="shared" si="9"/>
        <v>13.599999999999994</v>
      </c>
      <c r="V77" s="166">
        <f t="shared" si="10"/>
        <v>21.970920840064608</v>
      </c>
      <c r="W77" s="161">
        <v>21.3</v>
      </c>
    </row>
    <row r="78" spans="2:31">
      <c r="I78" s="315" t="s">
        <v>346</v>
      </c>
      <c r="J78" s="163" t="s">
        <v>38</v>
      </c>
      <c r="K78" s="163">
        <v>98.2</v>
      </c>
      <c r="L78" s="163">
        <v>81.5</v>
      </c>
      <c r="M78" s="163">
        <f t="shared" si="2"/>
        <v>16.700000000000003</v>
      </c>
      <c r="N78" s="166">
        <f t="shared" si="8"/>
        <v>27.243066884176187</v>
      </c>
      <c r="O78" s="161">
        <v>20.2</v>
      </c>
      <c r="Q78" s="315" t="s">
        <v>86</v>
      </c>
      <c r="R78" s="163" t="s">
        <v>38</v>
      </c>
      <c r="S78" s="163">
        <v>95.8</v>
      </c>
      <c r="T78" s="163">
        <v>87</v>
      </c>
      <c r="U78" s="163">
        <f t="shared" si="9"/>
        <v>8.7999999999999972</v>
      </c>
      <c r="V78" s="166">
        <f t="shared" si="10"/>
        <v>13.66459627329192</v>
      </c>
      <c r="W78" s="161">
        <v>22.6</v>
      </c>
    </row>
    <row r="79" spans="2:31">
      <c r="I79" s="315" t="s">
        <v>90</v>
      </c>
      <c r="J79" s="163" t="s">
        <v>39</v>
      </c>
      <c r="K79" s="163">
        <v>105.6</v>
      </c>
      <c r="L79" s="163">
        <v>87.6</v>
      </c>
      <c r="M79" s="163">
        <f t="shared" si="2"/>
        <v>18</v>
      </c>
      <c r="N79" s="166">
        <f t="shared" si="8"/>
        <v>27.60736196319019</v>
      </c>
      <c r="O79" s="161">
        <v>22.4</v>
      </c>
      <c r="Q79" s="169"/>
      <c r="R79" s="163" t="s">
        <v>39</v>
      </c>
      <c r="S79" s="163">
        <v>91.6</v>
      </c>
      <c r="T79" s="163">
        <v>76.3</v>
      </c>
      <c r="U79" s="163">
        <f t="shared" si="9"/>
        <v>15.299999999999997</v>
      </c>
      <c r="V79" s="166">
        <f t="shared" si="10"/>
        <v>30.478087649402386</v>
      </c>
      <c r="W79" s="161">
        <v>26.1</v>
      </c>
    </row>
    <row r="80" spans="2:31">
      <c r="I80" s="169">
        <v>8</v>
      </c>
      <c r="J80" s="163" t="s">
        <v>40</v>
      </c>
      <c r="K80" s="163">
        <v>99.6</v>
      </c>
      <c r="L80" s="163">
        <v>94.2</v>
      </c>
      <c r="M80" s="163">
        <f t="shared" si="2"/>
        <v>5.3999999999999915</v>
      </c>
      <c r="N80" s="166">
        <f t="shared" si="8"/>
        <v>7.4585635359115905</v>
      </c>
      <c r="O80" s="161">
        <v>21.8</v>
      </c>
      <c r="Q80" s="169">
        <v>8</v>
      </c>
      <c r="R80" s="163" t="s">
        <v>40</v>
      </c>
      <c r="S80" s="163">
        <v>102.2</v>
      </c>
      <c r="T80" s="163">
        <v>89.5</v>
      </c>
      <c r="U80" s="163">
        <f t="shared" si="9"/>
        <v>12.700000000000003</v>
      </c>
      <c r="V80" s="166">
        <f t="shared" si="10"/>
        <v>18.786982248520719</v>
      </c>
      <c r="W80" s="161">
        <v>21.9</v>
      </c>
    </row>
    <row r="81" spans="9:23">
      <c r="I81" s="169"/>
      <c r="J81" s="163" t="s">
        <v>41</v>
      </c>
      <c r="K81" s="163">
        <v>94.6</v>
      </c>
      <c r="L81" s="163">
        <v>85</v>
      </c>
      <c r="M81" s="163">
        <f t="shared" si="2"/>
        <v>9.5999999999999943</v>
      </c>
      <c r="N81" s="166">
        <f t="shared" si="8"/>
        <v>15.311004784688986</v>
      </c>
      <c r="O81" s="161">
        <v>22.3</v>
      </c>
      <c r="Q81" s="169"/>
      <c r="R81" s="163" t="s">
        <v>41</v>
      </c>
      <c r="S81" s="163">
        <v>101.6</v>
      </c>
      <c r="T81" s="163">
        <v>92.3</v>
      </c>
      <c r="U81" s="163">
        <f t="shared" si="9"/>
        <v>9.2999999999999972</v>
      </c>
      <c r="V81" s="166">
        <f t="shared" si="10"/>
        <v>13.135593220338979</v>
      </c>
      <c r="W81" s="161">
        <v>21.5</v>
      </c>
    </row>
    <row r="82" spans="9:23">
      <c r="I82" s="169"/>
      <c r="J82" s="163" t="s">
        <v>42</v>
      </c>
      <c r="K82" s="163">
        <v>84.2</v>
      </c>
      <c r="L82" s="163">
        <v>79</v>
      </c>
      <c r="M82" s="163">
        <f t="shared" si="2"/>
        <v>5.2000000000000028</v>
      </c>
      <c r="N82" s="166">
        <f t="shared" si="8"/>
        <v>9.1388400702987749</v>
      </c>
      <c r="O82" s="161">
        <v>22.1</v>
      </c>
      <c r="Q82" s="169"/>
      <c r="R82" s="163" t="s">
        <v>42</v>
      </c>
      <c r="S82" s="163">
        <v>104.3</v>
      </c>
      <c r="T82" s="163">
        <v>97</v>
      </c>
      <c r="U82" s="163">
        <f t="shared" si="9"/>
        <v>7.2999999999999972</v>
      </c>
      <c r="V82" s="166">
        <f t="shared" si="10"/>
        <v>9.7333333333333307</v>
      </c>
      <c r="W82" s="161">
        <v>22</v>
      </c>
    </row>
    <row r="83" spans="9:23">
      <c r="I83" s="169"/>
      <c r="J83" s="163" t="s">
        <v>43</v>
      </c>
      <c r="K83" s="163">
        <v>91.2</v>
      </c>
      <c r="L83" s="163">
        <v>81.599999999999994</v>
      </c>
      <c r="M83" s="163">
        <f t="shared" si="2"/>
        <v>9.6000000000000085</v>
      </c>
      <c r="N83" s="166">
        <f t="shared" si="8"/>
        <v>16.053511705685633</v>
      </c>
      <c r="O83" s="161">
        <v>21.8</v>
      </c>
      <c r="Q83" s="169"/>
      <c r="R83" s="163" t="s">
        <v>43</v>
      </c>
      <c r="S83" s="163">
        <v>83.6</v>
      </c>
      <c r="T83" s="163">
        <v>79.7</v>
      </c>
      <c r="U83" s="163">
        <f t="shared" si="9"/>
        <v>3.8999999999999915</v>
      </c>
      <c r="V83" s="166">
        <f t="shared" si="10"/>
        <v>6.6101694915254097</v>
      </c>
      <c r="W83" s="161">
        <v>20.7</v>
      </c>
    </row>
    <row r="84" spans="9:23">
      <c r="I84" s="170"/>
      <c r="J84" s="163" t="s">
        <v>44</v>
      </c>
      <c r="K84" s="163">
        <v>102.8</v>
      </c>
      <c r="L84" s="163">
        <v>96.2</v>
      </c>
      <c r="M84" s="163">
        <f t="shared" si="2"/>
        <v>6.5999999999999943</v>
      </c>
      <c r="N84" s="166">
        <f t="shared" si="8"/>
        <v>9.5930232558139448</v>
      </c>
      <c r="O84" s="161">
        <v>27.4</v>
      </c>
      <c r="Q84" s="170"/>
      <c r="R84" s="163" t="s">
        <v>44</v>
      </c>
      <c r="S84" s="163">
        <v>101.3</v>
      </c>
      <c r="T84" s="163">
        <v>95.6</v>
      </c>
      <c r="U84" s="163">
        <f t="shared" si="9"/>
        <v>5.7000000000000028</v>
      </c>
      <c r="V84" s="166">
        <f t="shared" si="10"/>
        <v>8.2014388489208674</v>
      </c>
      <c r="W84" s="161">
        <v>26.1</v>
      </c>
    </row>
    <row r="85" spans="9:23">
      <c r="I85" s="171"/>
      <c r="J85" s="163" t="s">
        <v>36</v>
      </c>
      <c r="K85" s="163">
        <v>92.1</v>
      </c>
      <c r="L85" s="163">
        <v>86.2</v>
      </c>
      <c r="M85" s="163">
        <f t="shared" si="2"/>
        <v>5.8999999999999915</v>
      </c>
      <c r="N85" s="166">
        <f t="shared" si="8"/>
        <v>9.1472868217054142</v>
      </c>
      <c r="O85" s="161">
        <v>21.7</v>
      </c>
      <c r="Q85" s="315" t="s">
        <v>348</v>
      </c>
      <c r="R85" s="163" t="s">
        <v>36</v>
      </c>
      <c r="S85" s="163">
        <v>79</v>
      </c>
      <c r="T85" s="163">
        <v>71.5</v>
      </c>
      <c r="U85" s="163">
        <f t="shared" si="9"/>
        <v>7.5</v>
      </c>
      <c r="V85" s="166">
        <f t="shared" si="10"/>
        <v>15.400410677618067</v>
      </c>
      <c r="W85" s="161">
        <v>22.8</v>
      </c>
    </row>
    <row r="86" spans="9:23">
      <c r="I86" s="315" t="s">
        <v>347</v>
      </c>
      <c r="J86" s="168" t="s">
        <v>339</v>
      </c>
      <c r="K86" s="163">
        <v>84.6</v>
      </c>
      <c r="L86" s="163">
        <v>77.7</v>
      </c>
      <c r="M86" s="163">
        <f t="shared" si="2"/>
        <v>6.8999999999999915</v>
      </c>
      <c r="N86" s="166">
        <f t="shared" si="8"/>
        <v>12.190812720848042</v>
      </c>
      <c r="O86" s="161">
        <v>21.1</v>
      </c>
      <c r="Q86" s="315" t="s">
        <v>340</v>
      </c>
      <c r="R86" s="168" t="s">
        <v>339</v>
      </c>
      <c r="S86" s="163">
        <v>85.2</v>
      </c>
      <c r="T86" s="163">
        <v>76.099999999999994</v>
      </c>
      <c r="U86" s="163">
        <f t="shared" si="9"/>
        <v>9.1000000000000085</v>
      </c>
      <c r="V86" s="166">
        <f t="shared" si="10"/>
        <v>16.727941176470608</v>
      </c>
      <c r="W86" s="161">
        <v>21.7</v>
      </c>
    </row>
    <row r="87" spans="9:23">
      <c r="I87" s="315" t="s">
        <v>340</v>
      </c>
      <c r="J87" s="163" t="s">
        <v>37</v>
      </c>
      <c r="K87" s="163">
        <v>98.1</v>
      </c>
      <c r="L87" s="163">
        <v>81.099999999999994</v>
      </c>
      <c r="M87" s="163">
        <f t="shared" si="2"/>
        <v>17</v>
      </c>
      <c r="N87" s="166">
        <f t="shared" si="8"/>
        <v>28.716216216216218</v>
      </c>
      <c r="O87" s="161">
        <v>21.9</v>
      </c>
      <c r="Q87" s="315" t="s">
        <v>341</v>
      </c>
      <c r="R87" s="163" t="s">
        <v>37</v>
      </c>
      <c r="S87" s="163">
        <v>90.3</v>
      </c>
      <c r="T87" s="163">
        <v>80.3</v>
      </c>
      <c r="U87" s="163">
        <f t="shared" si="9"/>
        <v>10</v>
      </c>
      <c r="V87" s="166">
        <f t="shared" si="10"/>
        <v>17.271157167530223</v>
      </c>
      <c r="W87" s="161">
        <v>22.4</v>
      </c>
    </row>
    <row r="88" spans="9:23">
      <c r="I88" s="315" t="s">
        <v>341</v>
      </c>
      <c r="J88" s="163" t="s">
        <v>38</v>
      </c>
      <c r="K88" s="163">
        <v>93.4</v>
      </c>
      <c r="L88" s="163">
        <v>88.8</v>
      </c>
      <c r="M88" s="163">
        <f t="shared" si="2"/>
        <v>4.6000000000000085</v>
      </c>
      <c r="N88" s="166">
        <f t="shared" si="8"/>
        <v>6.9069069069069204</v>
      </c>
      <c r="O88" s="161">
        <v>22.2</v>
      </c>
      <c r="Q88" s="315" t="s">
        <v>86</v>
      </c>
      <c r="R88" s="163" t="s">
        <v>38</v>
      </c>
      <c r="S88" s="163">
        <v>89.1</v>
      </c>
      <c r="T88" s="163">
        <v>79.8</v>
      </c>
      <c r="U88" s="163">
        <f t="shared" si="9"/>
        <v>9.2999999999999972</v>
      </c>
      <c r="V88" s="166">
        <f t="shared" si="10"/>
        <v>16.173913043478255</v>
      </c>
      <c r="W88" s="161">
        <v>22.3</v>
      </c>
    </row>
    <row r="89" spans="9:23">
      <c r="I89" s="315" t="s">
        <v>90</v>
      </c>
      <c r="J89" s="163" t="s">
        <v>39</v>
      </c>
      <c r="K89" s="163">
        <v>97.8</v>
      </c>
      <c r="L89" s="163">
        <v>85</v>
      </c>
      <c r="M89" s="163">
        <f t="shared" si="2"/>
        <v>12.799999999999997</v>
      </c>
      <c r="N89" s="166">
        <f t="shared" si="8"/>
        <v>19.814241486068109</v>
      </c>
      <c r="O89" s="161">
        <v>20.399999999999999</v>
      </c>
      <c r="Q89" s="169"/>
      <c r="R89" s="163" t="s">
        <v>39</v>
      </c>
      <c r="S89" s="163">
        <v>94.1</v>
      </c>
      <c r="T89" s="163">
        <v>79.900000000000006</v>
      </c>
      <c r="U89" s="163">
        <f t="shared" si="9"/>
        <v>14.199999999999989</v>
      </c>
      <c r="V89" s="166">
        <f t="shared" si="10"/>
        <v>24.738675958188132</v>
      </c>
      <c r="W89" s="161">
        <v>22.5</v>
      </c>
    </row>
    <row r="90" spans="9:23">
      <c r="I90" s="169">
        <v>9</v>
      </c>
      <c r="J90" s="163" t="s">
        <v>40</v>
      </c>
      <c r="K90" s="163">
        <v>101.5</v>
      </c>
      <c r="L90" s="163">
        <v>89.1</v>
      </c>
      <c r="M90" s="163">
        <f t="shared" si="2"/>
        <v>12.400000000000006</v>
      </c>
      <c r="N90" s="166">
        <f t="shared" si="8"/>
        <v>18.3431952662722</v>
      </c>
      <c r="O90" s="161">
        <v>21.5</v>
      </c>
      <c r="Q90" s="169">
        <v>9</v>
      </c>
      <c r="R90" s="163" t="s">
        <v>40</v>
      </c>
      <c r="S90" s="163">
        <v>100.5</v>
      </c>
      <c r="T90" s="163">
        <v>85.2</v>
      </c>
      <c r="U90" s="163">
        <f t="shared" si="9"/>
        <v>15.299999999999997</v>
      </c>
      <c r="V90" s="166">
        <f t="shared" si="10"/>
        <v>26.470588235294112</v>
      </c>
      <c r="W90" s="161">
        <v>27.4</v>
      </c>
    </row>
    <row r="91" spans="9:23">
      <c r="I91" s="169"/>
      <c r="J91" s="163" t="s">
        <v>41</v>
      </c>
      <c r="K91" s="163">
        <v>106.2</v>
      </c>
      <c r="L91" s="163">
        <v>96.3</v>
      </c>
      <c r="M91" s="163">
        <f t="shared" si="2"/>
        <v>9.9000000000000057</v>
      </c>
      <c r="N91" s="166">
        <f t="shared" si="8"/>
        <v>13.324360699865418</v>
      </c>
      <c r="O91" s="161">
        <v>22</v>
      </c>
      <c r="Q91" s="169"/>
      <c r="R91" s="163" t="s">
        <v>41</v>
      </c>
      <c r="S91" s="163">
        <v>94</v>
      </c>
      <c r="T91" s="163">
        <v>78.900000000000006</v>
      </c>
      <c r="U91" s="163">
        <f t="shared" si="9"/>
        <v>15.099999999999994</v>
      </c>
      <c r="V91" s="166">
        <f t="shared" si="10"/>
        <v>26.124567474048433</v>
      </c>
      <c r="W91" s="161">
        <v>21.1</v>
      </c>
    </row>
    <row r="92" spans="9:23">
      <c r="I92" s="169"/>
      <c r="J92" s="163" t="s">
        <v>42</v>
      </c>
      <c r="K92" s="163">
        <v>101.2</v>
      </c>
      <c r="L92" s="163">
        <v>93.5</v>
      </c>
      <c r="M92" s="163">
        <f t="shared" si="2"/>
        <v>7.7000000000000028</v>
      </c>
      <c r="N92" s="166">
        <f t="shared" si="8"/>
        <v>10.724233983286913</v>
      </c>
      <c r="O92" s="161">
        <v>21.7</v>
      </c>
      <c r="Q92" s="169"/>
      <c r="R92" s="163" t="s">
        <v>42</v>
      </c>
      <c r="S92" s="163">
        <v>101.6</v>
      </c>
      <c r="T92" s="163">
        <v>89.3</v>
      </c>
      <c r="U92" s="163">
        <f t="shared" si="9"/>
        <v>12.299999999999997</v>
      </c>
      <c r="V92" s="166">
        <f t="shared" si="10"/>
        <v>18.195266272189347</v>
      </c>
      <c r="W92" s="161">
        <v>21.7</v>
      </c>
    </row>
    <row r="93" spans="9:23">
      <c r="I93" s="169"/>
      <c r="J93" s="163" t="s">
        <v>43</v>
      </c>
      <c r="K93" s="163">
        <v>89.9</v>
      </c>
      <c r="L93" s="163">
        <v>81.099999999999994</v>
      </c>
      <c r="M93" s="163">
        <f t="shared" si="2"/>
        <v>8.8000000000000114</v>
      </c>
      <c r="N93" s="166">
        <f t="shared" si="8"/>
        <v>14.890016920473794</v>
      </c>
      <c r="O93" s="161">
        <v>22</v>
      </c>
      <c r="Q93" s="169"/>
      <c r="R93" s="163" t="s">
        <v>43</v>
      </c>
      <c r="S93" s="163">
        <v>88.7</v>
      </c>
      <c r="T93" s="163">
        <v>74.5</v>
      </c>
      <c r="U93" s="163">
        <f t="shared" si="9"/>
        <v>14.200000000000003</v>
      </c>
      <c r="V93" s="166">
        <f t="shared" si="10"/>
        <v>26.893939393939405</v>
      </c>
      <c r="W93" s="161">
        <v>21.7</v>
      </c>
    </row>
    <row r="94" spans="9:23">
      <c r="I94" s="170"/>
      <c r="J94" s="163" t="s">
        <v>44</v>
      </c>
      <c r="K94" s="163">
        <v>111.4</v>
      </c>
      <c r="L94" s="163">
        <v>95.9</v>
      </c>
      <c r="M94" s="163">
        <f t="shared" si="2"/>
        <v>15.5</v>
      </c>
      <c r="N94" s="166">
        <f t="shared" si="8"/>
        <v>20.889487870619945</v>
      </c>
      <c r="O94" s="161">
        <v>21.7</v>
      </c>
      <c r="Q94" s="170"/>
      <c r="R94" s="163" t="s">
        <v>44</v>
      </c>
      <c r="S94" s="163">
        <v>91.2</v>
      </c>
      <c r="T94" s="163">
        <v>75.3</v>
      </c>
      <c r="U94" s="163">
        <f t="shared" si="9"/>
        <v>15.900000000000006</v>
      </c>
      <c r="V94" s="166">
        <f t="shared" si="10"/>
        <v>28.961748633879793</v>
      </c>
      <c r="W94" s="161">
        <v>20.399999999999999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"/>
  <sheetViews>
    <sheetView workbookViewId="0"/>
  </sheetViews>
  <sheetFormatPr defaultRowHeight="12.75"/>
  <cols>
    <col min="1" max="4" width="9.140625" style="11"/>
    <col min="5" max="5" width="17.28515625" style="11" customWidth="1"/>
    <col min="6" max="6" width="10.7109375" style="11" customWidth="1"/>
    <col min="7" max="7" width="11.42578125" style="11" customWidth="1"/>
    <col min="8" max="8" width="11.28515625" style="11" customWidth="1"/>
    <col min="9" max="9" width="12" style="11" customWidth="1"/>
    <col min="10" max="16384" width="9.140625" style="11"/>
  </cols>
  <sheetData>
    <row r="1" spans="1:9" customFormat="1">
      <c r="A1" s="345" t="s">
        <v>279</v>
      </c>
    </row>
    <row r="2" spans="1:9" customFormat="1">
      <c r="A2" s="5"/>
    </row>
    <row r="3" spans="1:9" s="99" customFormat="1">
      <c r="A3" s="98" t="s">
        <v>255</v>
      </c>
      <c r="E3" s="100" t="s">
        <v>256</v>
      </c>
      <c r="F3" s="101"/>
      <c r="G3" s="100"/>
      <c r="H3" s="100"/>
      <c r="I3" s="100"/>
    </row>
    <row r="4" spans="1:9" s="99" customFormat="1">
      <c r="F4" s="102"/>
    </row>
    <row r="5" spans="1:9" s="99" customFormat="1">
      <c r="A5" s="100" t="s">
        <v>257</v>
      </c>
      <c r="B5" s="103"/>
      <c r="C5" s="103"/>
      <c r="D5" s="103"/>
      <c r="E5" s="100" t="s">
        <v>259</v>
      </c>
      <c r="F5" s="101"/>
      <c r="G5" s="100" t="s">
        <v>261</v>
      </c>
    </row>
    <row r="6" spans="1:9" s="107" customFormat="1">
      <c r="A6" s="104"/>
      <c r="B6" s="105"/>
      <c r="C6" s="105"/>
      <c r="D6" s="104"/>
      <c r="E6" s="100" t="s">
        <v>260</v>
      </c>
      <c r="F6" s="106"/>
      <c r="G6" s="104"/>
      <c r="H6" s="104"/>
      <c r="I6" s="104"/>
    </row>
    <row r="7" spans="1:9" ht="13.5" thickBot="1"/>
    <row r="8" spans="1:9" ht="25.5" customHeight="1" thickBot="1">
      <c r="A8" s="431" t="s">
        <v>64</v>
      </c>
      <c r="B8" s="435" t="s">
        <v>195</v>
      </c>
      <c r="C8" s="12" t="s">
        <v>196</v>
      </c>
      <c r="D8" s="433" t="s">
        <v>197</v>
      </c>
      <c r="E8" s="434"/>
      <c r="F8" s="434"/>
      <c r="G8" s="434"/>
      <c r="H8" s="434"/>
      <c r="I8" s="13" t="s">
        <v>45</v>
      </c>
    </row>
    <row r="9" spans="1:9" ht="24.75" customHeight="1" thickBot="1">
      <c r="A9" s="432"/>
      <c r="B9" s="436"/>
      <c r="C9" s="23"/>
      <c r="D9" s="14" t="s">
        <v>104</v>
      </c>
      <c r="E9" s="14" t="s">
        <v>105</v>
      </c>
      <c r="F9" s="14" t="s">
        <v>106</v>
      </c>
      <c r="G9" s="15" t="s">
        <v>107</v>
      </c>
      <c r="H9" s="15" t="s">
        <v>35</v>
      </c>
      <c r="I9" s="259"/>
    </row>
    <row r="10" spans="1:9">
      <c r="A10" s="16"/>
      <c r="B10" s="262"/>
      <c r="C10" s="263">
        <v>1</v>
      </c>
      <c r="D10" s="264">
        <v>40.131952017448207</v>
      </c>
      <c r="E10" s="264">
        <v>35.933139534883729</v>
      </c>
      <c r="F10" s="264">
        <v>39.875159235668796</v>
      </c>
      <c r="G10" s="265">
        <v>33.832684824902721</v>
      </c>
      <c r="H10" s="265">
        <v>35.58663028649385</v>
      </c>
      <c r="I10" s="266">
        <f>AVERAGE(D10:H10)</f>
        <v>37.071913179879459</v>
      </c>
    </row>
    <row r="11" spans="1:9">
      <c r="A11" s="18"/>
      <c r="B11" s="47" t="s">
        <v>108</v>
      </c>
      <c r="C11" s="47">
        <v>2</v>
      </c>
      <c r="D11" s="17">
        <v>18.185046728971976</v>
      </c>
      <c r="E11" s="17">
        <v>36.544276457883392</v>
      </c>
      <c r="F11" s="17">
        <v>32.96762589928057</v>
      </c>
      <c r="G11" s="26">
        <v>38.548245614035061</v>
      </c>
      <c r="H11" s="26">
        <v>30.582191780821894</v>
      </c>
      <c r="I11" s="267">
        <f t="shared" ref="I11:I21" si="0">AVERAGE(D11:H11)</f>
        <v>31.365477296198577</v>
      </c>
    </row>
    <row r="12" spans="1:9">
      <c r="A12" s="18"/>
      <c r="B12" s="47"/>
      <c r="C12" s="47">
        <v>3</v>
      </c>
      <c r="D12" s="19">
        <v>32.88142292490118</v>
      </c>
      <c r="E12" s="19">
        <v>35.144144144144128</v>
      </c>
      <c r="F12" s="19">
        <v>37.968627450980378</v>
      </c>
      <c r="G12" s="26">
        <v>34.364844903988178</v>
      </c>
      <c r="H12" s="26">
        <v>29.11956521739129</v>
      </c>
      <c r="I12" s="267">
        <f t="shared" si="0"/>
        <v>33.89572092828103</v>
      </c>
    </row>
    <row r="13" spans="1:9" ht="13.5" thickBot="1">
      <c r="A13" s="20"/>
      <c r="B13" s="268" t="s">
        <v>109</v>
      </c>
      <c r="C13" s="269"/>
      <c r="D13" s="45">
        <f>AVERAGE(D10:D12)</f>
        <v>30.399473890440458</v>
      </c>
      <c r="E13" s="45">
        <f>AVERAGE(E10:E12)</f>
        <v>35.873853378970416</v>
      </c>
      <c r="F13" s="45">
        <f>AVERAGE(F10:F12)</f>
        <v>36.937137528643248</v>
      </c>
      <c r="G13" s="45">
        <f>AVERAGE(G10:G12)</f>
        <v>35.581925114308653</v>
      </c>
      <c r="H13" s="45">
        <f>AVERAGE(H10:H12)</f>
        <v>31.762795761569009</v>
      </c>
      <c r="I13" s="270">
        <f t="shared" si="0"/>
        <v>34.111037134786358</v>
      </c>
    </row>
    <row r="14" spans="1:9">
      <c r="A14" s="16"/>
      <c r="B14" s="262"/>
      <c r="C14" s="263">
        <v>1</v>
      </c>
      <c r="D14" s="264">
        <v>26.806083650190114</v>
      </c>
      <c r="E14" s="264">
        <v>31.937349397590381</v>
      </c>
      <c r="F14" s="264">
        <v>30.868644067796613</v>
      </c>
      <c r="G14" s="264">
        <v>36.782608695652172</v>
      </c>
      <c r="H14" s="264">
        <v>26.918181818181822</v>
      </c>
      <c r="I14" s="266">
        <f t="shared" si="0"/>
        <v>30.66257352588222</v>
      </c>
    </row>
    <row r="15" spans="1:9">
      <c r="A15" s="18"/>
      <c r="B15" s="47" t="s">
        <v>124</v>
      </c>
      <c r="C15" s="47">
        <v>2</v>
      </c>
      <c r="D15" s="17">
        <v>25.779264214046833</v>
      </c>
      <c r="E15" s="17">
        <v>33.423575129533667</v>
      </c>
      <c r="F15" s="17">
        <v>30.077445652173921</v>
      </c>
      <c r="G15" s="17">
        <v>31.984025559105444</v>
      </c>
      <c r="H15" s="17">
        <v>26.54738154613468</v>
      </c>
      <c r="I15" s="267">
        <f t="shared" si="0"/>
        <v>29.562338420198909</v>
      </c>
    </row>
    <row r="16" spans="1:9">
      <c r="A16" s="18"/>
      <c r="B16" s="47"/>
      <c r="C16" s="47">
        <v>3</v>
      </c>
      <c r="D16" s="19">
        <v>23.245119305856839</v>
      </c>
      <c r="E16" s="19">
        <v>32.668442077230367</v>
      </c>
      <c r="F16" s="19">
        <v>32.526315789473678</v>
      </c>
      <c r="G16" s="19">
        <v>31.683852140077811</v>
      </c>
      <c r="H16" s="19">
        <v>27.210526315789494</v>
      </c>
      <c r="I16" s="267">
        <f t="shared" si="0"/>
        <v>29.46685112568564</v>
      </c>
    </row>
    <row r="17" spans="1:9" ht="13.5" thickBot="1">
      <c r="A17" s="18"/>
      <c r="B17" s="271"/>
      <c r="C17" s="272"/>
      <c r="D17" s="273">
        <f>AVERAGE(D14:D16)</f>
        <v>25.27682239003126</v>
      </c>
      <c r="E17" s="274">
        <f>AVERAGE(E14:E16)</f>
        <v>32.6764555347848</v>
      </c>
      <c r="F17" s="274">
        <f>AVERAGE(F14:F16)</f>
        <v>31.157468503148067</v>
      </c>
      <c r="G17" s="274">
        <f>AVERAGE(G14:G16)</f>
        <v>33.483495464945143</v>
      </c>
      <c r="H17" s="274">
        <f>AVERAGE(H14:H16)</f>
        <v>26.892029893368669</v>
      </c>
      <c r="I17" s="275">
        <f t="shared" si="0"/>
        <v>29.897254357255587</v>
      </c>
    </row>
    <row r="18" spans="1:9">
      <c r="A18" s="16"/>
      <c r="B18" s="262"/>
      <c r="C18" s="263">
        <v>1</v>
      </c>
      <c r="D18" s="264">
        <v>39.642636457260551</v>
      </c>
      <c r="E18" s="264">
        <v>29.48046462513199</v>
      </c>
      <c r="F18" s="264">
        <v>27.597039473684188</v>
      </c>
      <c r="G18" s="264">
        <v>27.549525101763923</v>
      </c>
      <c r="H18" s="264">
        <v>25.06666666666667</v>
      </c>
      <c r="I18" s="266">
        <f t="shared" si="0"/>
        <v>29.867266464901462</v>
      </c>
    </row>
    <row r="19" spans="1:9">
      <c r="A19" s="18"/>
      <c r="B19" s="47" t="s">
        <v>125</v>
      </c>
      <c r="C19" s="47">
        <v>2</v>
      </c>
      <c r="D19" s="21">
        <v>41.412587412587406</v>
      </c>
      <c r="E19" s="21">
        <v>30.328301886792442</v>
      </c>
      <c r="F19" s="21">
        <v>27.817509247842171</v>
      </c>
      <c r="G19" s="21">
        <v>28.692883895131107</v>
      </c>
      <c r="H19" s="21">
        <v>25.740697674418605</v>
      </c>
      <c r="I19" s="267">
        <f t="shared" si="0"/>
        <v>30.79839602335435</v>
      </c>
    </row>
    <row r="20" spans="1:9">
      <c r="A20" s="18"/>
      <c r="B20" s="47"/>
      <c r="C20" s="47">
        <v>3</v>
      </c>
      <c r="D20" s="22">
        <v>23.044321329639914</v>
      </c>
      <c r="E20" s="22">
        <v>29.447530864197546</v>
      </c>
      <c r="F20" s="22">
        <v>29.793220338983033</v>
      </c>
      <c r="G20" s="22">
        <v>30.253576072821843</v>
      </c>
      <c r="H20" s="22">
        <v>25.683374083129593</v>
      </c>
      <c r="I20" s="267">
        <f t="shared" si="0"/>
        <v>27.644404537754383</v>
      </c>
    </row>
    <row r="21" spans="1:9" ht="13.5" thickBot="1">
      <c r="A21" s="20"/>
      <c r="B21" s="268"/>
      <c r="C21" s="268"/>
      <c r="D21" s="44">
        <f>AVERAGE(D18:D20)</f>
        <v>34.699848399829293</v>
      </c>
      <c r="E21" s="44">
        <f>AVERAGE(E19:E20)</f>
        <v>29.887916375494996</v>
      </c>
      <c r="F21" s="45">
        <f>AVERAGE(F18:F20)</f>
        <v>28.402589686836464</v>
      </c>
      <c r="G21" s="45">
        <f>AVERAGE(G18:G20)</f>
        <v>28.83199502323896</v>
      </c>
      <c r="H21" s="45">
        <f>AVERAGE(H18:H20)</f>
        <v>25.496912808071624</v>
      </c>
      <c r="I21" s="270">
        <f t="shared" si="0"/>
        <v>29.463852458694266</v>
      </c>
    </row>
    <row r="22" spans="1:9">
      <c r="A22" s="16"/>
      <c r="B22" s="262"/>
      <c r="C22" s="263">
        <v>1</v>
      </c>
      <c r="D22" s="264">
        <v>18.794336669699739</v>
      </c>
      <c r="E22" s="264">
        <v>27.77400422959969</v>
      </c>
      <c r="F22" s="264">
        <v>28.850955414012731</v>
      </c>
      <c r="G22" s="264">
        <v>35.227596255131516</v>
      </c>
      <c r="H22" s="264">
        <v>32.949559107925396</v>
      </c>
      <c r="I22" s="266">
        <f t="shared" ref="I22:I25" si="1">AVERAGE(D22:H22)</f>
        <v>28.719290335273815</v>
      </c>
    </row>
    <row r="23" spans="1:9">
      <c r="A23" s="18"/>
      <c r="B23" s="47" t="s">
        <v>126</v>
      </c>
      <c r="C23" s="47">
        <v>2</v>
      </c>
      <c r="D23" s="21">
        <v>17.515471213547247</v>
      </c>
      <c r="E23" s="21">
        <v>29.016765502599029</v>
      </c>
      <c r="F23" s="21">
        <v>43.110623032432848</v>
      </c>
      <c r="G23" s="21">
        <v>30.425194324326132</v>
      </c>
      <c r="H23" s="21">
        <v>26.555481582320624</v>
      </c>
      <c r="I23" s="267">
        <f t="shared" si="1"/>
        <v>29.324707131045177</v>
      </c>
    </row>
    <row r="24" spans="1:9">
      <c r="A24" s="18"/>
      <c r="B24" s="47"/>
      <c r="C24" s="47">
        <v>3</v>
      </c>
      <c r="D24" s="22">
        <v>36.789808917197476</v>
      </c>
      <c r="E24" s="22">
        <v>28.782425828706327</v>
      </c>
      <c r="F24" s="22">
        <v>23.76451529766944</v>
      </c>
      <c r="G24" s="22">
        <v>28.726059503129566</v>
      </c>
      <c r="H24" s="22">
        <v>25.740629365661942</v>
      </c>
      <c r="I24" s="267">
        <f t="shared" si="1"/>
        <v>28.760687782472946</v>
      </c>
    </row>
    <row r="25" spans="1:9" ht="13.5" thickBot="1">
      <c r="A25" s="20"/>
      <c r="B25" s="268"/>
      <c r="C25" s="268"/>
      <c r="D25" s="44">
        <f>AVERAGE(D22:D24)</f>
        <v>24.36653893348149</v>
      </c>
      <c r="E25" s="44">
        <f>AVERAGE(E23:E24)</f>
        <v>28.899595665652676</v>
      </c>
      <c r="F25" s="45">
        <f>AVERAGE(F22:F24)</f>
        <v>31.908697914705005</v>
      </c>
      <c r="G25" s="45">
        <f>AVERAGE(G22:G24)</f>
        <v>31.459616694195734</v>
      </c>
      <c r="H25" s="45">
        <f>AVERAGE(H22:H24)</f>
        <v>28.41522335196932</v>
      </c>
      <c r="I25" s="270">
        <f t="shared" si="1"/>
        <v>29.009934512000843</v>
      </c>
    </row>
    <row r="26" spans="1:9">
      <c r="A26" s="16"/>
      <c r="B26" s="262"/>
      <c r="C26" s="263">
        <v>1</v>
      </c>
      <c r="D26" s="264">
        <v>47.14170966326251</v>
      </c>
      <c r="E26" s="264">
        <v>23.489701057029627</v>
      </c>
      <c r="F26" s="264">
        <v>37.272789993847525</v>
      </c>
      <c r="G26" s="264">
        <v>32.627354290802032</v>
      </c>
      <c r="H26" s="264">
        <v>34.174591008800896</v>
      </c>
      <c r="I26" s="266">
        <f t="shared" ref="I26:I29" si="2">AVERAGE(D26:H26)</f>
        <v>34.941229202748517</v>
      </c>
    </row>
    <row r="27" spans="1:9">
      <c r="A27" s="18"/>
      <c r="B27" s="47" t="s">
        <v>127</v>
      </c>
      <c r="C27" s="47">
        <v>2</v>
      </c>
      <c r="D27" s="21">
        <v>17.961340430896556</v>
      </c>
      <c r="E27" s="21">
        <v>28.97139782009781</v>
      </c>
      <c r="F27" s="21">
        <v>38.037360045003339</v>
      </c>
      <c r="G27" s="21">
        <v>31.662719468291357</v>
      </c>
      <c r="H27" s="21">
        <v>30.990892531876149</v>
      </c>
      <c r="I27" s="267">
        <f t="shared" si="2"/>
        <v>29.524742059233041</v>
      </c>
    </row>
    <row r="28" spans="1:9">
      <c r="A28" s="18"/>
      <c r="B28" s="47"/>
      <c r="C28" s="47">
        <v>3</v>
      </c>
      <c r="D28" s="22">
        <v>30.529042190124475</v>
      </c>
      <c r="E28" s="22">
        <v>26.434299445349687</v>
      </c>
      <c r="F28" s="22">
        <v>33.556015390086969</v>
      </c>
      <c r="G28" s="22">
        <v>29.989023755157636</v>
      </c>
      <c r="H28" s="22">
        <v>21.505870735199711</v>
      </c>
      <c r="I28" s="267">
        <f t="shared" si="2"/>
        <v>28.402850303183698</v>
      </c>
    </row>
    <row r="29" spans="1:9" ht="13.5" thickBot="1">
      <c r="A29" s="20"/>
      <c r="B29" s="268"/>
      <c r="C29" s="268"/>
      <c r="D29" s="44">
        <f>AVERAGE(D26:D28)</f>
        <v>31.87736409476118</v>
      </c>
      <c r="E29" s="44">
        <f>AVERAGE(E27:E28)</f>
        <v>27.70284863272375</v>
      </c>
      <c r="F29" s="45">
        <f>AVERAGE(F26:F28)</f>
        <v>36.288721809645942</v>
      </c>
      <c r="G29" s="45">
        <f>AVERAGE(G26:G28)</f>
        <v>31.426365838083672</v>
      </c>
      <c r="H29" s="45">
        <f>AVERAGE(H26:H28)</f>
        <v>28.890451425292252</v>
      </c>
      <c r="I29" s="270">
        <f t="shared" si="2"/>
        <v>31.23715036010136</v>
      </c>
    </row>
    <row r="30" spans="1:9">
      <c r="A30" s="18"/>
      <c r="B30" s="260"/>
      <c r="C30" s="261">
        <v>1</v>
      </c>
      <c r="D30" s="21">
        <v>16.359843090577179</v>
      </c>
      <c r="E30" s="21">
        <v>34.344434334243246</v>
      </c>
      <c r="F30" s="21">
        <v>38.895641988935346</v>
      </c>
      <c r="G30" s="21">
        <v>38.436757580706605</v>
      </c>
      <c r="H30" s="21">
        <v>31.3005746638358</v>
      </c>
      <c r="I30" s="276">
        <f t="shared" ref="I30:I33" si="3">AVERAGE(D30:H30)</f>
        <v>31.867450331659633</v>
      </c>
    </row>
    <row r="31" spans="1:9">
      <c r="A31" s="18"/>
      <c r="B31" s="47" t="s">
        <v>128</v>
      </c>
      <c r="C31" s="47">
        <v>2</v>
      </c>
      <c r="D31" s="21">
        <v>45.352143099116859</v>
      </c>
      <c r="E31" s="21">
        <v>35.871948630314321</v>
      </c>
      <c r="F31" s="21">
        <v>24.776783925924654</v>
      </c>
      <c r="G31" s="21">
        <v>33.508744105935413</v>
      </c>
      <c r="H31" s="21">
        <v>35.354564755838652</v>
      </c>
      <c r="I31" s="267">
        <f t="shared" si="3"/>
        <v>34.972836903425979</v>
      </c>
    </row>
    <row r="32" spans="1:9">
      <c r="A32" s="18"/>
      <c r="B32" s="47"/>
      <c r="C32" s="47">
        <v>3</v>
      </c>
      <c r="D32" s="22">
        <v>20.698490638872837</v>
      </c>
      <c r="E32" s="22">
        <v>33.05881379766727</v>
      </c>
      <c r="F32" s="22">
        <v>34.440637231538034</v>
      </c>
      <c r="G32" s="22">
        <v>32.312775686577496</v>
      </c>
      <c r="H32" s="22">
        <v>32.505092372532225</v>
      </c>
      <c r="I32" s="267">
        <f t="shared" si="3"/>
        <v>30.603161945437574</v>
      </c>
    </row>
    <row r="33" spans="1:9" ht="13.5" thickBot="1">
      <c r="A33" s="20"/>
      <c r="B33" s="268"/>
      <c r="C33" s="268"/>
      <c r="D33" s="44">
        <f>AVERAGE(D30:D32)</f>
        <v>27.470158942855623</v>
      </c>
      <c r="E33" s="44">
        <f>AVERAGE(E31:E32)</f>
        <v>34.465381213990796</v>
      </c>
      <c r="F33" s="45">
        <f>AVERAGE(F30:F32)</f>
        <v>32.704354382132678</v>
      </c>
      <c r="G33" s="45">
        <f>AVERAGE(G30:G32)</f>
        <v>34.752759124406502</v>
      </c>
      <c r="H33" s="45">
        <f>AVERAGE(H30:H32)</f>
        <v>33.053410597402227</v>
      </c>
      <c r="I33" s="270">
        <f t="shared" si="3"/>
        <v>32.489212852157564</v>
      </c>
    </row>
    <row r="34" spans="1:9">
      <c r="A34" s="16"/>
      <c r="B34" s="262"/>
      <c r="C34" s="263">
        <v>1</v>
      </c>
      <c r="D34" s="264">
        <v>11.556157342802255</v>
      </c>
      <c r="E34" s="264">
        <v>35.646243165548697</v>
      </c>
      <c r="F34" s="264">
        <v>36.6436228056548</v>
      </c>
      <c r="G34" s="264">
        <v>32.677434030937228</v>
      </c>
      <c r="H34" s="264">
        <v>36.417522422981925</v>
      </c>
      <c r="I34" s="266">
        <f t="shared" ref="I34:I37" si="4">AVERAGE(D34:H34)</f>
        <v>30.588195953584982</v>
      </c>
    </row>
    <row r="35" spans="1:9">
      <c r="A35" s="18"/>
      <c r="B35" s="47" t="s">
        <v>129</v>
      </c>
      <c r="C35" s="47">
        <v>2</v>
      </c>
      <c r="D35" s="21">
        <v>40.146986771190583</v>
      </c>
      <c r="E35" s="21">
        <v>29.62184312502783</v>
      </c>
      <c r="F35" s="21">
        <v>37.391742656829948</v>
      </c>
      <c r="G35" s="21">
        <v>33.013133052552945</v>
      </c>
      <c r="H35" s="21">
        <v>35.110993856706713</v>
      </c>
      <c r="I35" s="267">
        <f t="shared" si="4"/>
        <v>35.056939892461607</v>
      </c>
    </row>
    <row r="36" spans="1:9">
      <c r="A36" s="18"/>
      <c r="B36" s="47"/>
      <c r="C36" s="47">
        <v>3</v>
      </c>
      <c r="D36" s="22">
        <v>19.316895625735164</v>
      </c>
      <c r="E36" s="22">
        <v>30.823684583983788</v>
      </c>
      <c r="F36" s="22">
        <v>34.329762594093815</v>
      </c>
      <c r="G36" s="22">
        <v>32.125984251968511</v>
      </c>
      <c r="H36" s="22">
        <v>33.376207772964413</v>
      </c>
      <c r="I36" s="267">
        <f t="shared" si="4"/>
        <v>29.994506965749139</v>
      </c>
    </row>
    <row r="37" spans="1:9" ht="13.5" thickBot="1">
      <c r="A37" s="18"/>
      <c r="B37" s="271"/>
      <c r="C37" s="271"/>
      <c r="D37" s="273">
        <f>AVERAGE(D34:D36)</f>
        <v>23.673346579909332</v>
      </c>
      <c r="E37" s="273">
        <f>AVERAGE(E35:E36)</f>
        <v>30.222763854505807</v>
      </c>
      <c r="F37" s="274">
        <f>AVERAGE(F34:F36)</f>
        <v>36.121709352192852</v>
      </c>
      <c r="G37" s="274">
        <f>AVERAGE(G34:G36)</f>
        <v>32.605517111819559</v>
      </c>
      <c r="H37" s="274">
        <f>AVERAGE(H34:H36)</f>
        <v>34.968241350884348</v>
      </c>
      <c r="I37" s="275">
        <f t="shared" si="4"/>
        <v>31.518315649862377</v>
      </c>
    </row>
    <row r="38" spans="1:9">
      <c r="A38" s="16"/>
      <c r="B38" s="262"/>
      <c r="C38" s="263">
        <v>1</v>
      </c>
      <c r="D38" s="264">
        <v>31.933151739816083</v>
      </c>
      <c r="E38" s="264">
        <v>34.241423925855102</v>
      </c>
      <c r="F38" s="264">
        <v>29.609719273413525</v>
      </c>
      <c r="G38" s="264">
        <v>34.872021051561454</v>
      </c>
      <c r="H38" s="264">
        <v>35.565487178991532</v>
      </c>
      <c r="I38" s="266">
        <f t="shared" ref="I38:I41" si="5">AVERAGE(D38:H38)</f>
        <v>33.244360633927542</v>
      </c>
    </row>
    <row r="39" spans="1:9">
      <c r="A39" s="18"/>
      <c r="B39" s="47" t="s">
        <v>130</v>
      </c>
      <c r="C39" s="47">
        <v>2</v>
      </c>
      <c r="D39" s="21">
        <v>12.255535980485142</v>
      </c>
      <c r="E39" s="21">
        <v>36.414437367303606</v>
      </c>
      <c r="F39" s="21">
        <v>33.813016575899709</v>
      </c>
      <c r="G39" s="21">
        <v>35.777634364351165</v>
      </c>
      <c r="H39" s="21">
        <v>34.973697018431139</v>
      </c>
      <c r="I39" s="267">
        <f t="shared" si="5"/>
        <v>30.646864261294148</v>
      </c>
    </row>
    <row r="40" spans="1:9">
      <c r="A40" s="18"/>
      <c r="B40" s="47"/>
      <c r="C40" s="47">
        <v>3</v>
      </c>
      <c r="D40" s="22">
        <v>38.992732320757789</v>
      </c>
      <c r="E40" s="22">
        <v>30.781552005869209</v>
      </c>
      <c r="F40" s="22">
        <v>34.931864066794326</v>
      </c>
      <c r="G40" s="22">
        <v>34.821131027841595</v>
      </c>
      <c r="H40" s="22">
        <v>33.048952382971052</v>
      </c>
      <c r="I40" s="267">
        <f t="shared" si="5"/>
        <v>34.515246360846803</v>
      </c>
    </row>
    <row r="41" spans="1:9" ht="13.5" thickBot="1">
      <c r="A41" s="20"/>
      <c r="B41" s="268"/>
      <c r="C41" s="268"/>
      <c r="D41" s="44">
        <f>AVERAGE(D38:D40)</f>
        <v>27.727140013686338</v>
      </c>
      <c r="E41" s="44">
        <f>AVERAGE(E39:E40)</f>
        <v>33.597994686586404</v>
      </c>
      <c r="F41" s="45">
        <f>AVERAGE(F38:F40)</f>
        <v>32.784866638702518</v>
      </c>
      <c r="G41" s="45">
        <f>AVERAGE(G38:G40)</f>
        <v>35.156928814584738</v>
      </c>
      <c r="H41" s="45">
        <f>AVERAGE(H38:H40)</f>
        <v>34.529378860131239</v>
      </c>
      <c r="I41" s="270">
        <f t="shared" si="5"/>
        <v>32.759261802738244</v>
      </c>
    </row>
    <row r="42" spans="1:9">
      <c r="A42" s="16"/>
      <c r="B42" s="262"/>
      <c r="C42" s="263">
        <v>1</v>
      </c>
      <c r="D42" s="264">
        <v>24.422446417778591</v>
      </c>
      <c r="E42" s="264">
        <v>36.071229581630512</v>
      </c>
      <c r="F42" s="264">
        <v>31.640307421065071</v>
      </c>
      <c r="G42" s="264">
        <v>35.500755021174655</v>
      </c>
      <c r="H42" s="264">
        <v>29.441756345886901</v>
      </c>
      <c r="I42" s="266">
        <f t="shared" ref="I42:I45" si="6">AVERAGE(D42:H42)</f>
        <v>31.415298957507151</v>
      </c>
    </row>
    <row r="43" spans="1:9">
      <c r="A43" s="18"/>
      <c r="B43" s="47" t="s">
        <v>131</v>
      </c>
      <c r="C43" s="47">
        <v>2</v>
      </c>
      <c r="D43" s="21">
        <v>34.82565869618184</v>
      </c>
      <c r="E43" s="21">
        <v>33.755802655727088</v>
      </c>
      <c r="F43" s="21">
        <v>38.072207300539759</v>
      </c>
      <c r="G43" s="21">
        <v>34.177091924441299</v>
      </c>
      <c r="H43" s="21">
        <v>36.192592024147558</v>
      </c>
      <c r="I43" s="267">
        <f t="shared" si="6"/>
        <v>35.40467052020751</v>
      </c>
    </row>
    <row r="44" spans="1:9">
      <c r="A44" s="18"/>
      <c r="B44" s="47"/>
      <c r="C44" s="47">
        <v>3</v>
      </c>
      <c r="D44" s="22">
        <v>16.90905286224498</v>
      </c>
      <c r="E44" s="22">
        <v>32.081934130052495</v>
      </c>
      <c r="F44" s="22">
        <v>34.308943959749492</v>
      </c>
      <c r="G44" s="22">
        <v>31.835514869482143</v>
      </c>
      <c r="H44" s="22">
        <v>33.946041543546272</v>
      </c>
      <c r="I44" s="267">
        <f t="shared" si="6"/>
        <v>29.816297473015073</v>
      </c>
    </row>
    <row r="45" spans="1:9" ht="13.5" thickBot="1">
      <c r="A45" s="20"/>
      <c r="B45" s="268"/>
      <c r="C45" s="268"/>
      <c r="D45" s="44">
        <f>AVERAGE(D42:D44)</f>
        <v>25.385719325401805</v>
      </c>
      <c r="E45" s="44">
        <f>AVERAGE(E43:E44)</f>
        <v>32.918868392889792</v>
      </c>
      <c r="F45" s="45">
        <f>AVERAGE(F42:F44)</f>
        <v>34.673819560451442</v>
      </c>
      <c r="G45" s="45">
        <f>AVERAGE(G42:G44)</f>
        <v>33.837787271699362</v>
      </c>
      <c r="H45" s="45">
        <f>AVERAGE(H42:H44)</f>
        <v>33.193463304526908</v>
      </c>
      <c r="I45" s="270">
        <f t="shared" si="6"/>
        <v>32.001931570993868</v>
      </c>
    </row>
    <row r="46" spans="1:9">
      <c r="A46" s="18"/>
      <c r="B46" s="260"/>
      <c r="C46" s="261">
        <v>1</v>
      </c>
      <c r="D46" s="21">
        <v>5.4659560639542555</v>
      </c>
      <c r="E46" s="21">
        <v>31.518600213140367</v>
      </c>
      <c r="F46" s="21">
        <v>30.662680358767727</v>
      </c>
      <c r="G46" s="21">
        <v>39.025229547522521</v>
      </c>
      <c r="H46" s="21">
        <v>37.824723160439923</v>
      </c>
      <c r="I46" s="276">
        <f t="shared" ref="I46:I49" si="7">AVERAGE(D46:H46)</f>
        <v>28.899437868764959</v>
      </c>
    </row>
    <row r="47" spans="1:9">
      <c r="A47" s="18"/>
      <c r="B47" s="47" t="s">
        <v>132</v>
      </c>
      <c r="C47" s="47">
        <v>2</v>
      </c>
      <c r="D47" s="21">
        <v>5.1316753891300566</v>
      </c>
      <c r="E47" s="21">
        <v>34.017513645517262</v>
      </c>
      <c r="F47" s="21">
        <v>28.065487143194169</v>
      </c>
      <c r="G47" s="21">
        <v>34.944226197286966</v>
      </c>
      <c r="H47" s="21">
        <v>33.224488801743973</v>
      </c>
      <c r="I47" s="267">
        <f t="shared" si="7"/>
        <v>27.07667823537448</v>
      </c>
    </row>
    <row r="48" spans="1:9">
      <c r="A48" s="18"/>
      <c r="B48" s="47"/>
      <c r="C48" s="47">
        <v>3</v>
      </c>
      <c r="D48" s="22">
        <v>9.7323690529251827</v>
      </c>
      <c r="E48" s="22">
        <v>34.188701708435026</v>
      </c>
      <c r="F48" s="22">
        <v>30.178764312933488</v>
      </c>
      <c r="G48" s="22">
        <v>33.957406212295524</v>
      </c>
      <c r="H48" s="22">
        <v>27.324240873723017</v>
      </c>
      <c r="I48" s="267">
        <f t="shared" si="7"/>
        <v>27.076296432062453</v>
      </c>
    </row>
    <row r="49" spans="1:9" ht="13.5" thickBot="1">
      <c r="A49" s="20"/>
      <c r="B49" s="268"/>
      <c r="C49" s="268"/>
      <c r="D49" s="44">
        <f>AVERAGE(D46:D48)</f>
        <v>6.7766668353364983</v>
      </c>
      <c r="E49" s="44">
        <f>AVERAGE(E47:E48)</f>
        <v>34.103107676976144</v>
      </c>
      <c r="F49" s="45">
        <f>AVERAGE(F46:F48)</f>
        <v>29.635643938298461</v>
      </c>
      <c r="G49" s="45">
        <f>AVERAGE(G46:G48)</f>
        <v>35.975620652368342</v>
      </c>
      <c r="H49" s="45">
        <f>AVERAGE(H46:H48)</f>
        <v>32.791150945302306</v>
      </c>
      <c r="I49" s="270">
        <f t="shared" si="7"/>
        <v>27.856438009656348</v>
      </c>
    </row>
  </sheetData>
  <mergeCells count="3">
    <mergeCell ref="A8:A9"/>
    <mergeCell ref="D8:H8"/>
    <mergeCell ref="B8:B9"/>
  </mergeCells>
  <phoneticPr fontId="1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6"/>
  <sheetViews>
    <sheetView workbookViewId="0"/>
  </sheetViews>
  <sheetFormatPr defaultRowHeight="15"/>
  <cols>
    <col min="1" max="1" width="9.140625" style="48"/>
    <col min="2" max="2" width="17.5703125" style="48" customWidth="1"/>
    <col min="3" max="3" width="9.140625" style="48"/>
    <col min="4" max="4" width="11.42578125" style="48" customWidth="1"/>
    <col min="5" max="15" width="9.140625" style="48"/>
    <col min="16" max="16" width="13.28515625" style="48" customWidth="1"/>
    <col min="17" max="16384" width="9.140625" style="48"/>
  </cols>
  <sheetData>
    <row r="1" spans="1:25" customFormat="1">
      <c r="A1" s="345" t="s">
        <v>278</v>
      </c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customFormat="1">
      <c r="A2" s="5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99" customFormat="1" ht="12.75">
      <c r="A3" s="98" t="s">
        <v>255</v>
      </c>
      <c r="E3" s="100" t="s">
        <v>256</v>
      </c>
      <c r="F3" s="101"/>
      <c r="G3" s="100"/>
      <c r="H3" s="100"/>
      <c r="I3" s="100"/>
      <c r="J3" s="100"/>
      <c r="K3" s="100"/>
      <c r="L3" s="100"/>
      <c r="M3" s="100"/>
      <c r="N3" s="100"/>
    </row>
    <row r="4" spans="1:25" s="99" customFormat="1" ht="12.75"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25" s="99" customFormat="1" ht="12.75">
      <c r="F5" s="102"/>
    </row>
    <row r="6" spans="1:25" s="99" customFormat="1" ht="12.75">
      <c r="A6" s="100" t="s">
        <v>257</v>
      </c>
      <c r="B6" s="103"/>
      <c r="C6" s="103"/>
      <c r="D6" s="103"/>
      <c r="E6" s="100" t="s">
        <v>259</v>
      </c>
      <c r="F6" s="101"/>
      <c r="H6" s="100" t="s">
        <v>261</v>
      </c>
    </row>
    <row r="7" spans="1:25" s="107" customFormat="1" ht="12.75">
      <c r="A7" s="104"/>
      <c r="B7" s="105"/>
      <c r="C7" s="105"/>
      <c r="D7" s="104"/>
      <c r="E7" s="100" t="s">
        <v>260</v>
      </c>
      <c r="F7" s="106"/>
      <c r="G7" s="104"/>
      <c r="H7" s="104"/>
      <c r="I7" s="104"/>
      <c r="J7" s="104"/>
      <c r="L7" s="104"/>
      <c r="N7" s="104"/>
    </row>
    <row r="8" spans="1:25" s="153" customFormat="1">
      <c r="A8" s="100" t="s">
        <v>304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25" s="153" customFormat="1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25" s="153" customFormat="1">
      <c r="A10" s="437" t="s">
        <v>133</v>
      </c>
      <c r="B10" s="431" t="s">
        <v>64</v>
      </c>
      <c r="C10" s="431" t="s">
        <v>305</v>
      </c>
      <c r="D10" s="431"/>
      <c r="E10" s="431"/>
      <c r="F10" s="431"/>
      <c r="G10" s="431"/>
      <c r="H10" s="431"/>
      <c r="I10" s="438" t="s">
        <v>306</v>
      </c>
      <c r="J10" s="438" t="s">
        <v>307</v>
      </c>
    </row>
    <row r="11" spans="1:25" s="153" customFormat="1" ht="41.25" customHeight="1">
      <c r="A11" s="437"/>
      <c r="B11" s="431"/>
      <c r="C11" s="150" t="s">
        <v>308</v>
      </c>
      <c r="D11" s="150" t="s">
        <v>309</v>
      </c>
      <c r="E11" s="150" t="s">
        <v>310</v>
      </c>
      <c r="F11" s="150" t="s">
        <v>311</v>
      </c>
      <c r="G11" s="150" t="s">
        <v>312</v>
      </c>
      <c r="H11" s="150" t="s">
        <v>313</v>
      </c>
      <c r="I11" s="438"/>
      <c r="J11" s="438"/>
    </row>
    <row r="12" spans="1:25" s="153" customFormat="1">
      <c r="A12" s="154"/>
      <c r="B12" s="154"/>
      <c r="C12" s="132"/>
      <c r="D12" s="132"/>
      <c r="E12" s="132"/>
      <c r="F12" s="132"/>
      <c r="G12" s="132"/>
      <c r="H12" s="132"/>
      <c r="I12" s="132"/>
      <c r="J12" s="132"/>
    </row>
    <row r="13" spans="1:25" s="153" customFormat="1">
      <c r="A13" s="155" t="s">
        <v>20</v>
      </c>
      <c r="B13" s="155" t="s">
        <v>21</v>
      </c>
      <c r="C13" s="155" t="s">
        <v>22</v>
      </c>
      <c r="D13" s="155" t="s">
        <v>7</v>
      </c>
      <c r="E13" s="155" t="s">
        <v>8</v>
      </c>
      <c r="F13" s="155" t="s">
        <v>9</v>
      </c>
      <c r="G13" s="155" t="s">
        <v>10</v>
      </c>
      <c r="H13" s="155" t="s">
        <v>11</v>
      </c>
      <c r="I13" s="155" t="s">
        <v>12</v>
      </c>
      <c r="J13" s="155" t="s">
        <v>13</v>
      </c>
    </row>
    <row r="14" spans="1:25" s="153" customFormat="1" ht="15.75">
      <c r="A14" s="154"/>
      <c r="B14" s="156">
        <v>42205</v>
      </c>
      <c r="C14" s="157">
        <v>0.76809442697658092</v>
      </c>
      <c r="D14" s="157">
        <v>0.45481621254567406</v>
      </c>
      <c r="E14" s="157">
        <v>0.3347425694953779</v>
      </c>
      <c r="F14" s="157">
        <v>0.26931296456431492</v>
      </c>
      <c r="G14" s="157">
        <v>0.22750622839620063</v>
      </c>
      <c r="H14" s="157">
        <v>0.198213061166159</v>
      </c>
      <c r="I14" s="157">
        <f>SUM(C14:H14)</f>
        <v>2.2526854631443074</v>
      </c>
      <c r="J14" s="157">
        <f>I14/6</f>
        <v>0.37544757719071792</v>
      </c>
    </row>
    <row r="15" spans="1:25" s="153" customFormat="1"/>
    <row r="24" spans="14:26">
      <c r="V24" s="53"/>
    </row>
    <row r="27" spans="14:26">
      <c r="X27" s="48">
        <v>3</v>
      </c>
      <c r="Y27" s="48" t="e">
        <f t="shared" ref="Y27:Y36" si="0">X27/V27</f>
        <v>#DIV/0!</v>
      </c>
      <c r="Z27" s="49" t="e">
        <f>Y27*60*24</f>
        <v>#DIV/0!</v>
      </c>
    </row>
    <row r="28" spans="14:26">
      <c r="X28" s="48">
        <v>4</v>
      </c>
      <c r="Y28" s="48" t="e">
        <f t="shared" si="0"/>
        <v>#DIV/0!</v>
      </c>
      <c r="Z28" s="49" t="e">
        <f t="shared" ref="Z28:Z35" si="1">Y28*60*24</f>
        <v>#DIV/0!</v>
      </c>
    </row>
    <row r="29" spans="14:26">
      <c r="V29" s="55"/>
      <c r="X29" s="48">
        <v>4</v>
      </c>
      <c r="Y29" s="55" t="e">
        <f t="shared" si="0"/>
        <v>#DIV/0!</v>
      </c>
      <c r="Z29" s="49" t="e">
        <f t="shared" si="1"/>
        <v>#DIV/0!</v>
      </c>
    </row>
    <row r="30" spans="14:26">
      <c r="X30" s="48">
        <v>6</v>
      </c>
      <c r="Y30" s="48" t="e">
        <f t="shared" si="0"/>
        <v>#DIV/0!</v>
      </c>
      <c r="Z30" s="49" t="e">
        <f t="shared" si="1"/>
        <v>#DIV/0!</v>
      </c>
    </row>
    <row r="31" spans="14:26">
      <c r="N31" s="158"/>
      <c r="O31" s="158"/>
      <c r="X31" s="48">
        <v>6</v>
      </c>
      <c r="Y31" s="56" t="e">
        <f t="shared" si="0"/>
        <v>#DIV/0!</v>
      </c>
      <c r="Z31" s="49" t="e">
        <f t="shared" si="1"/>
        <v>#DIV/0!</v>
      </c>
    </row>
    <row r="32" spans="14:26">
      <c r="T32" s="49"/>
      <c r="X32" s="48">
        <v>8</v>
      </c>
      <c r="Y32" s="48" t="e">
        <f t="shared" si="0"/>
        <v>#DIV/0!</v>
      </c>
      <c r="Z32" s="49" t="e">
        <f t="shared" si="1"/>
        <v>#DIV/0!</v>
      </c>
    </row>
    <row r="33" spans="20:26">
      <c r="T33" s="49"/>
      <c r="X33" s="48">
        <v>8</v>
      </c>
      <c r="Y33" s="56" t="e">
        <f t="shared" si="0"/>
        <v>#DIV/0!</v>
      </c>
      <c r="Z33" s="49" t="e">
        <f t="shared" si="1"/>
        <v>#DIV/0!</v>
      </c>
    </row>
    <row r="34" spans="20:26">
      <c r="T34" s="49"/>
      <c r="X34" s="48">
        <v>8</v>
      </c>
      <c r="Y34" s="56" t="e">
        <f t="shared" si="0"/>
        <v>#DIV/0!</v>
      </c>
      <c r="Z34" s="49" t="e">
        <f t="shared" si="1"/>
        <v>#DIV/0!</v>
      </c>
    </row>
    <row r="35" spans="20:26">
      <c r="T35" s="49"/>
      <c r="X35" s="48">
        <v>8</v>
      </c>
      <c r="Y35" s="56" t="e">
        <f t="shared" si="0"/>
        <v>#DIV/0!</v>
      </c>
      <c r="Z35" s="49" t="e">
        <f t="shared" si="1"/>
        <v>#DIV/0!</v>
      </c>
    </row>
    <row r="36" spans="20:26">
      <c r="T36" s="56"/>
      <c r="X36" s="48">
        <v>15</v>
      </c>
      <c r="Y36" s="56" t="e">
        <f t="shared" si="0"/>
        <v>#DIV/0!</v>
      </c>
      <c r="Z36" s="49" t="e">
        <f>Y36*60*24</f>
        <v>#DIV/0!</v>
      </c>
    </row>
  </sheetData>
  <mergeCells count="5">
    <mergeCell ref="A10:A11"/>
    <mergeCell ref="B10:B11"/>
    <mergeCell ref="C10:H10"/>
    <mergeCell ref="I10:I11"/>
    <mergeCell ref="J10:J1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54"/>
  <sheetViews>
    <sheetView workbookViewId="0">
      <selection activeCell="C3" sqref="C3"/>
    </sheetView>
  </sheetViews>
  <sheetFormatPr defaultRowHeight="12.75"/>
  <cols>
    <col min="1" max="1" width="9.140625" style="82"/>
    <col min="2" max="2" width="11.85546875" style="82" customWidth="1"/>
    <col min="3" max="4" width="9.140625" style="82"/>
    <col min="5" max="5" width="12.140625" style="211" customWidth="1"/>
    <col min="6" max="6" width="9.140625" style="211"/>
    <col min="7" max="7" width="7.5703125" style="211" customWidth="1"/>
    <col min="8" max="8" width="13.5703125" style="211" customWidth="1"/>
    <col min="9" max="9" width="11.28515625" style="211" customWidth="1"/>
    <col min="10" max="10" width="12" style="211" customWidth="1"/>
    <col min="11" max="12" width="10.7109375" style="211" customWidth="1"/>
    <col min="13" max="13" width="11" style="82" customWidth="1"/>
    <col min="14" max="14" width="12.7109375" style="7" customWidth="1"/>
    <col min="15" max="15" width="15.7109375" style="7" customWidth="1"/>
    <col min="16" max="16" width="17" style="7" customWidth="1"/>
    <col min="17" max="17" width="12.85546875" style="7" customWidth="1"/>
    <col min="18" max="18" width="15.28515625" style="7" customWidth="1"/>
    <col min="19" max="16384" width="9.140625" style="7"/>
  </cols>
  <sheetData>
    <row r="1" spans="1:20">
      <c r="A1" s="350" t="s">
        <v>280</v>
      </c>
    </row>
    <row r="2" spans="1:20">
      <c r="A2" s="83"/>
    </row>
    <row r="3" spans="1:20" s="99" customFormat="1">
      <c r="A3" s="98" t="s">
        <v>255</v>
      </c>
      <c r="E3" s="101" t="s">
        <v>256</v>
      </c>
      <c r="F3" s="101"/>
      <c r="G3" s="101"/>
      <c r="H3" s="101"/>
      <c r="I3" s="101"/>
      <c r="J3" s="101"/>
      <c r="K3" s="101"/>
      <c r="L3" s="101"/>
      <c r="M3" s="100"/>
      <c r="N3" s="100"/>
      <c r="O3" s="100"/>
      <c r="P3" s="101"/>
      <c r="Q3" s="101"/>
      <c r="R3" s="101"/>
      <c r="S3" s="101"/>
    </row>
    <row r="4" spans="1:20" s="99" customFormat="1">
      <c r="E4" s="101"/>
      <c r="F4" s="101"/>
      <c r="G4" s="101"/>
      <c r="H4" s="101"/>
      <c r="I4" s="101"/>
      <c r="J4" s="101"/>
      <c r="K4" s="101"/>
      <c r="L4" s="101"/>
      <c r="M4" s="101"/>
      <c r="N4" s="177"/>
      <c r="O4" s="101"/>
      <c r="P4" s="101"/>
      <c r="Q4" s="101"/>
      <c r="R4" s="101"/>
      <c r="S4" s="101"/>
      <c r="T4" s="101"/>
    </row>
    <row r="5" spans="1:20" s="99" customFormat="1">
      <c r="E5" s="102"/>
      <c r="F5" s="102"/>
      <c r="G5" s="102"/>
      <c r="H5" s="102"/>
      <c r="I5" s="102"/>
      <c r="J5" s="102"/>
      <c r="K5" s="102"/>
      <c r="L5" s="102"/>
      <c r="N5" s="110"/>
      <c r="P5" s="102"/>
      <c r="Q5" s="102"/>
      <c r="R5" s="102"/>
      <c r="S5" s="102"/>
    </row>
    <row r="6" spans="1:20" s="99" customFormat="1">
      <c r="A6" s="100" t="s">
        <v>257</v>
      </c>
      <c r="B6" s="103"/>
      <c r="C6" s="103"/>
      <c r="D6" s="103"/>
      <c r="E6" s="101" t="s">
        <v>259</v>
      </c>
      <c r="F6" s="101"/>
      <c r="G6" s="102"/>
      <c r="H6" s="102"/>
      <c r="I6" s="102"/>
      <c r="J6" s="101" t="s">
        <v>261</v>
      </c>
      <c r="K6" s="102"/>
      <c r="L6" s="102"/>
      <c r="N6" s="110"/>
      <c r="O6" s="100"/>
      <c r="P6" s="102"/>
      <c r="Q6" s="102"/>
      <c r="R6" s="102"/>
      <c r="S6" s="102"/>
    </row>
    <row r="7" spans="1:20" s="107" customFormat="1">
      <c r="A7" s="104"/>
      <c r="B7" s="105"/>
      <c r="C7" s="105"/>
      <c r="D7" s="104"/>
      <c r="E7" s="101" t="s">
        <v>260</v>
      </c>
      <c r="F7" s="106"/>
      <c r="G7" s="106"/>
      <c r="H7" s="106"/>
      <c r="I7" s="106"/>
      <c r="J7" s="106"/>
      <c r="K7" s="212"/>
      <c r="L7" s="106"/>
      <c r="N7" s="176"/>
      <c r="O7" s="105"/>
      <c r="P7" s="105"/>
    </row>
    <row r="8" spans="1:20" s="11" customFormat="1">
      <c r="E8" s="213"/>
      <c r="F8" s="213"/>
      <c r="G8" s="213"/>
      <c r="H8" s="213"/>
      <c r="I8" s="213"/>
      <c r="J8" s="213"/>
      <c r="K8" s="213"/>
      <c r="L8" s="213"/>
      <c r="M8" s="46"/>
      <c r="N8" s="210"/>
    </row>
    <row r="9" spans="1:20">
      <c r="D9" s="84"/>
      <c r="E9" s="174"/>
      <c r="F9" s="174"/>
      <c r="G9" s="214"/>
      <c r="H9" s="214"/>
      <c r="I9" s="174"/>
      <c r="J9" s="215"/>
      <c r="K9" s="174"/>
      <c r="L9" s="174"/>
      <c r="M9" s="84"/>
      <c r="N9" s="84"/>
      <c r="O9"/>
      <c r="P9" s="57"/>
    </row>
    <row r="10" spans="1:20" ht="13.5" thickBot="1">
      <c r="A10" s="85" t="s">
        <v>64</v>
      </c>
      <c r="B10" s="86">
        <v>42205</v>
      </c>
      <c r="C10" s="87"/>
      <c r="D10" s="84"/>
      <c r="E10" s="174"/>
      <c r="F10" s="174"/>
      <c r="G10" s="174"/>
      <c r="H10" s="174"/>
      <c r="I10" s="174"/>
      <c r="J10" s="174"/>
      <c r="K10" s="174"/>
      <c r="L10" s="174"/>
      <c r="N10" s="82"/>
    </row>
    <row r="11" spans="1:20">
      <c r="A11" s="439" t="s">
        <v>198</v>
      </c>
      <c r="B11" s="442" t="s">
        <v>199</v>
      </c>
      <c r="C11" s="445" t="s">
        <v>135</v>
      </c>
      <c r="D11" s="442" t="s">
        <v>200</v>
      </c>
      <c r="E11" s="451" t="s">
        <v>201</v>
      </c>
      <c r="F11" s="452"/>
      <c r="G11" s="452"/>
      <c r="H11" s="452"/>
      <c r="I11" s="452"/>
      <c r="J11" s="453"/>
      <c r="K11" s="442" t="s">
        <v>209</v>
      </c>
      <c r="L11" s="448" t="s">
        <v>208</v>
      </c>
      <c r="N11" s="82"/>
    </row>
    <row r="12" spans="1:20">
      <c r="A12" s="440"/>
      <c r="B12" s="443"/>
      <c r="C12" s="446"/>
      <c r="D12" s="443"/>
      <c r="E12" s="443" t="s">
        <v>204</v>
      </c>
      <c r="F12" s="443" t="s">
        <v>205</v>
      </c>
      <c r="G12" s="151"/>
      <c r="H12" s="443" t="s">
        <v>202</v>
      </c>
      <c r="I12" s="151"/>
      <c r="J12" s="443" t="s">
        <v>207</v>
      </c>
      <c r="K12" s="443"/>
      <c r="L12" s="449"/>
      <c r="N12" s="82"/>
    </row>
    <row r="13" spans="1:20" ht="39" thickBot="1">
      <c r="A13" s="441"/>
      <c r="B13" s="444"/>
      <c r="C13" s="447"/>
      <c r="D13" s="444"/>
      <c r="E13" s="444"/>
      <c r="F13" s="444"/>
      <c r="G13" s="152" t="s">
        <v>203</v>
      </c>
      <c r="H13" s="444"/>
      <c r="I13" s="152" t="s">
        <v>206</v>
      </c>
      <c r="J13" s="444"/>
      <c r="K13" s="444"/>
      <c r="L13" s="450"/>
      <c r="N13" s="82"/>
    </row>
    <row r="14" spans="1:20">
      <c r="A14" s="88"/>
      <c r="B14" s="88"/>
      <c r="C14" s="88"/>
      <c r="D14" s="89" t="s">
        <v>210</v>
      </c>
      <c r="E14" s="216"/>
      <c r="F14" s="216"/>
      <c r="G14" s="216"/>
      <c r="H14" s="216"/>
      <c r="I14" s="216"/>
      <c r="J14" s="216"/>
      <c r="K14" s="90"/>
      <c r="L14" s="216"/>
      <c r="N14" s="82"/>
    </row>
    <row r="15" spans="1:20">
      <c r="A15" s="91" t="s">
        <v>110</v>
      </c>
      <c r="B15" s="91">
        <v>3</v>
      </c>
      <c r="C15" s="91">
        <v>1</v>
      </c>
      <c r="D15" s="91">
        <v>98.125</v>
      </c>
      <c r="E15" s="38">
        <v>282.8</v>
      </c>
      <c r="F15" s="38">
        <v>252.6</v>
      </c>
      <c r="G15" s="38">
        <v>252.6</v>
      </c>
      <c r="H15" s="38">
        <v>108.6</v>
      </c>
      <c r="I15" s="93">
        <f>G15-108.6</f>
        <v>144</v>
      </c>
      <c r="J15" s="38">
        <f>E15-F15</f>
        <v>30.200000000000017</v>
      </c>
      <c r="K15" s="90">
        <f>I15/D15</f>
        <v>1.4675159235668789</v>
      </c>
      <c r="L15" s="38"/>
      <c r="N15" s="82"/>
    </row>
    <row r="16" spans="1:20">
      <c r="A16" s="91"/>
      <c r="B16" s="91">
        <v>6</v>
      </c>
      <c r="C16" s="91">
        <v>2</v>
      </c>
      <c r="D16" s="91"/>
      <c r="E16" s="38">
        <v>272.89999999999998</v>
      </c>
      <c r="F16" s="38">
        <v>244.4</v>
      </c>
      <c r="G16" s="38">
        <v>244.4</v>
      </c>
      <c r="H16" s="38"/>
      <c r="I16" s="93">
        <f t="shared" ref="I16:I54" si="0">G16-108.6</f>
        <v>135.80000000000001</v>
      </c>
      <c r="J16" s="38">
        <f t="shared" ref="J16:J29" si="1">E16-F16</f>
        <v>28.499999999999972</v>
      </c>
      <c r="K16" s="90">
        <f>I16/D15</f>
        <v>1.3839490445859874</v>
      </c>
      <c r="L16" s="38"/>
      <c r="N16" s="82"/>
    </row>
    <row r="17" spans="1:14">
      <c r="A17" s="91"/>
      <c r="B17" s="91">
        <v>9</v>
      </c>
      <c r="C17" s="91">
        <v>3</v>
      </c>
      <c r="D17" s="91"/>
      <c r="E17" s="38">
        <v>272.89999999999998</v>
      </c>
      <c r="F17" s="38">
        <v>243.3</v>
      </c>
      <c r="G17" s="38">
        <v>243.3</v>
      </c>
      <c r="H17" s="38"/>
      <c r="I17" s="93">
        <f t="shared" si="0"/>
        <v>134.70000000000002</v>
      </c>
      <c r="J17" s="38">
        <f t="shared" si="1"/>
        <v>29.599999999999966</v>
      </c>
      <c r="K17" s="90">
        <f>I17/D15</f>
        <v>1.3727388535031848</v>
      </c>
      <c r="L17" s="50">
        <f>AVERAGE(K15:K17)</f>
        <v>1.4080679405520169</v>
      </c>
      <c r="N17" s="82"/>
    </row>
    <row r="18" spans="1:14">
      <c r="A18" s="91" t="s">
        <v>111</v>
      </c>
      <c r="B18" s="91">
        <v>12</v>
      </c>
      <c r="C18" s="91">
        <v>1</v>
      </c>
      <c r="D18" s="91"/>
      <c r="E18" s="38">
        <v>312.5</v>
      </c>
      <c r="F18" s="38">
        <v>274.8</v>
      </c>
      <c r="G18" s="38">
        <v>274.8</v>
      </c>
      <c r="H18" s="38"/>
      <c r="I18" s="93">
        <f t="shared" si="0"/>
        <v>166.20000000000002</v>
      </c>
      <c r="J18" s="38">
        <f t="shared" si="1"/>
        <v>37.699999999999989</v>
      </c>
      <c r="K18" s="90">
        <f>I18/D15</f>
        <v>1.6937579617834397</v>
      </c>
      <c r="L18" s="38"/>
    </row>
    <row r="19" spans="1:14">
      <c r="A19" s="91"/>
      <c r="B19" s="91">
        <v>15</v>
      </c>
      <c r="C19" s="91">
        <v>2</v>
      </c>
      <c r="D19" s="91"/>
      <c r="E19" s="38">
        <v>311.60000000000002</v>
      </c>
      <c r="F19" s="38">
        <v>275.8</v>
      </c>
      <c r="G19" s="38">
        <v>275.8</v>
      </c>
      <c r="H19" s="38"/>
      <c r="I19" s="93">
        <f t="shared" si="0"/>
        <v>167.20000000000002</v>
      </c>
      <c r="J19" s="38">
        <f t="shared" si="1"/>
        <v>35.800000000000011</v>
      </c>
      <c r="K19" s="90">
        <f>I19/D15</f>
        <v>1.7039490445859875</v>
      </c>
      <c r="L19" s="38"/>
    </row>
    <row r="20" spans="1:14">
      <c r="A20" s="91"/>
      <c r="B20" s="91">
        <v>18</v>
      </c>
      <c r="C20" s="91">
        <v>3</v>
      </c>
      <c r="D20" s="91"/>
      <c r="E20" s="38">
        <v>296.3</v>
      </c>
      <c r="F20" s="38">
        <v>261.60000000000002</v>
      </c>
      <c r="G20" s="38">
        <v>261.60000000000002</v>
      </c>
      <c r="H20" s="38"/>
      <c r="I20" s="93">
        <f t="shared" si="0"/>
        <v>153.00000000000003</v>
      </c>
      <c r="J20" s="38">
        <f t="shared" si="1"/>
        <v>34.699999999999989</v>
      </c>
      <c r="K20" s="90">
        <f>I20/D15</f>
        <v>1.5592356687898092</v>
      </c>
      <c r="L20" s="50">
        <f>AVERAGE(K18:K20)</f>
        <v>1.6523142250530789</v>
      </c>
    </row>
    <row r="21" spans="1:14">
      <c r="A21" s="91" t="s">
        <v>112</v>
      </c>
      <c r="B21" s="92">
        <v>21</v>
      </c>
      <c r="C21" s="91">
        <v>1</v>
      </c>
      <c r="D21" s="91"/>
      <c r="E21" s="38">
        <v>303.10000000000002</v>
      </c>
      <c r="F21" s="38">
        <v>263.89999999999998</v>
      </c>
      <c r="G21" s="38">
        <v>263.89999999999998</v>
      </c>
      <c r="H21" s="38"/>
      <c r="I21" s="93">
        <f t="shared" si="0"/>
        <v>155.29999999999998</v>
      </c>
      <c r="J21" s="38">
        <f t="shared" si="1"/>
        <v>39.200000000000045</v>
      </c>
      <c r="K21" s="90">
        <f>I21/D15</f>
        <v>1.5826751592356687</v>
      </c>
      <c r="L21" s="38"/>
    </row>
    <row r="22" spans="1:14">
      <c r="A22" s="91"/>
      <c r="B22" s="92">
        <v>24</v>
      </c>
      <c r="C22" s="91">
        <v>2</v>
      </c>
      <c r="D22" s="91"/>
      <c r="E22" s="38">
        <v>303.5</v>
      </c>
      <c r="F22" s="38">
        <v>265.5</v>
      </c>
      <c r="G22" s="38">
        <v>265.5</v>
      </c>
      <c r="H22" s="38"/>
      <c r="I22" s="93">
        <f t="shared" si="0"/>
        <v>156.9</v>
      </c>
      <c r="J22" s="38">
        <f t="shared" si="1"/>
        <v>38</v>
      </c>
      <c r="K22" s="90">
        <f>I22/D15</f>
        <v>1.5989808917197452</v>
      </c>
      <c r="L22" s="38"/>
    </row>
    <row r="23" spans="1:14">
      <c r="A23" s="91"/>
      <c r="B23" s="91">
        <v>2</v>
      </c>
      <c r="C23" s="91">
        <v>3</v>
      </c>
      <c r="D23" s="91"/>
      <c r="E23" s="38">
        <v>393.7</v>
      </c>
      <c r="F23" s="38">
        <v>256.5</v>
      </c>
      <c r="G23" s="38">
        <v>256.5</v>
      </c>
      <c r="H23" s="38"/>
      <c r="I23" s="93">
        <f t="shared" si="0"/>
        <v>147.9</v>
      </c>
      <c r="J23" s="38">
        <f t="shared" si="1"/>
        <v>137.19999999999999</v>
      </c>
      <c r="K23" s="90">
        <f>I23/D15</f>
        <v>1.5072611464968153</v>
      </c>
      <c r="L23" s="50">
        <f>AVERAGE(K21:K23)</f>
        <v>1.5629723991507429</v>
      </c>
    </row>
    <row r="24" spans="1:14">
      <c r="A24" s="91" t="s">
        <v>113</v>
      </c>
      <c r="B24" s="91">
        <v>5</v>
      </c>
      <c r="C24" s="91">
        <v>1</v>
      </c>
      <c r="D24" s="91"/>
      <c r="E24" s="38">
        <v>277.7</v>
      </c>
      <c r="F24" s="38">
        <v>243.2</v>
      </c>
      <c r="G24" s="38">
        <v>243.2</v>
      </c>
      <c r="H24" s="38"/>
      <c r="I24" s="93">
        <f t="shared" si="0"/>
        <v>134.6</v>
      </c>
      <c r="J24" s="38">
        <f t="shared" si="1"/>
        <v>34.5</v>
      </c>
      <c r="K24" s="90">
        <f>I24/D15</f>
        <v>1.3717197452229299</v>
      </c>
      <c r="L24" s="38"/>
    </row>
    <row r="25" spans="1:14">
      <c r="A25" s="91"/>
      <c r="B25" s="91">
        <v>8</v>
      </c>
      <c r="C25" s="91">
        <v>2</v>
      </c>
      <c r="D25" s="91"/>
      <c r="E25" s="38">
        <v>291.60000000000002</v>
      </c>
      <c r="F25" s="38">
        <v>249.7</v>
      </c>
      <c r="G25" s="38">
        <v>249.7</v>
      </c>
      <c r="H25" s="38"/>
      <c r="I25" s="93">
        <f t="shared" si="0"/>
        <v>141.1</v>
      </c>
      <c r="J25" s="38">
        <f t="shared" si="1"/>
        <v>41.900000000000034</v>
      </c>
      <c r="K25" s="90">
        <f>I25/D15</f>
        <v>1.4379617834394904</v>
      </c>
      <c r="L25" s="38"/>
    </row>
    <row r="26" spans="1:14">
      <c r="A26" s="91"/>
      <c r="B26" s="91">
        <v>11</v>
      </c>
      <c r="C26" s="91">
        <v>3</v>
      </c>
      <c r="D26" s="91"/>
      <c r="E26" s="38">
        <v>297.7</v>
      </c>
      <c r="F26" s="38">
        <v>259.2</v>
      </c>
      <c r="G26" s="38">
        <v>259.2</v>
      </c>
      <c r="H26" s="38"/>
      <c r="I26" s="93">
        <f t="shared" si="0"/>
        <v>150.6</v>
      </c>
      <c r="J26" s="38">
        <f t="shared" si="1"/>
        <v>38.5</v>
      </c>
      <c r="K26" s="90">
        <f>I26/D15</f>
        <v>1.5347770700636942</v>
      </c>
      <c r="L26" s="50">
        <f>AVERAGE(K24:K26)</f>
        <v>1.4481528662420382</v>
      </c>
    </row>
    <row r="27" spans="1:14">
      <c r="A27" s="91" t="s">
        <v>114</v>
      </c>
      <c r="B27" s="91">
        <v>14</v>
      </c>
      <c r="C27" s="91">
        <v>1</v>
      </c>
      <c r="D27" s="91"/>
      <c r="E27" s="38">
        <v>299.89999999999998</v>
      </c>
      <c r="F27" s="38">
        <v>252.5</v>
      </c>
      <c r="G27" s="38">
        <v>252.5</v>
      </c>
      <c r="H27" s="38"/>
      <c r="I27" s="93">
        <f t="shared" si="0"/>
        <v>143.9</v>
      </c>
      <c r="J27" s="38">
        <f t="shared" si="1"/>
        <v>47.399999999999977</v>
      </c>
      <c r="K27" s="90">
        <f>I27/D15</f>
        <v>1.4664968152866242</v>
      </c>
      <c r="L27" s="173"/>
    </row>
    <row r="28" spans="1:14">
      <c r="A28" s="91"/>
      <c r="B28" s="91">
        <v>17</v>
      </c>
      <c r="C28" s="91">
        <v>2</v>
      </c>
      <c r="D28" s="91"/>
      <c r="E28" s="38">
        <v>292.5</v>
      </c>
      <c r="F28" s="38">
        <v>244.4</v>
      </c>
      <c r="G28" s="38">
        <v>244.4</v>
      </c>
      <c r="H28" s="38"/>
      <c r="I28" s="93">
        <f t="shared" si="0"/>
        <v>135.80000000000001</v>
      </c>
      <c r="J28" s="38">
        <f t="shared" si="1"/>
        <v>48.099999999999994</v>
      </c>
      <c r="K28" s="90">
        <f>I28/D15</f>
        <v>1.3839490445859874</v>
      </c>
      <c r="L28" s="173"/>
    </row>
    <row r="29" spans="1:14">
      <c r="A29" s="91"/>
      <c r="B29" s="91">
        <v>20</v>
      </c>
      <c r="C29" s="91">
        <v>3</v>
      </c>
      <c r="D29" s="91"/>
      <c r="E29" s="38">
        <v>293.5</v>
      </c>
      <c r="F29" s="38">
        <v>243.1</v>
      </c>
      <c r="G29" s="38">
        <v>243.1</v>
      </c>
      <c r="H29" s="38"/>
      <c r="I29" s="93">
        <f t="shared" si="0"/>
        <v>134.5</v>
      </c>
      <c r="J29" s="38">
        <f t="shared" si="1"/>
        <v>50.400000000000006</v>
      </c>
      <c r="K29" s="90">
        <f>I29/D15</f>
        <v>1.3707006369426751</v>
      </c>
      <c r="L29" s="50">
        <f>AVERAGE(K27:K29)</f>
        <v>1.4070488322717623</v>
      </c>
    </row>
    <row r="30" spans="1:14">
      <c r="A30" s="91"/>
      <c r="B30" s="91"/>
      <c r="C30" s="91"/>
      <c r="D30" s="89" t="s">
        <v>211</v>
      </c>
      <c r="E30" s="38"/>
      <c r="F30" s="38"/>
      <c r="G30" s="38"/>
      <c r="H30" s="38"/>
      <c r="I30" s="93"/>
      <c r="J30" s="38"/>
      <c r="K30" s="38"/>
      <c r="L30" s="38"/>
    </row>
    <row r="31" spans="1:14">
      <c r="A31" s="91" t="s">
        <v>115</v>
      </c>
      <c r="B31" s="38">
        <v>25</v>
      </c>
      <c r="C31" s="91">
        <v>1</v>
      </c>
      <c r="D31" s="91">
        <v>98.125</v>
      </c>
      <c r="E31" s="38">
        <v>265.5</v>
      </c>
      <c r="F31" s="38">
        <v>249.2</v>
      </c>
      <c r="G31" s="38">
        <v>249.2</v>
      </c>
      <c r="H31" s="38">
        <v>108.6</v>
      </c>
      <c r="I31" s="93">
        <f t="shared" si="0"/>
        <v>140.6</v>
      </c>
      <c r="J31" s="38">
        <v>16.300000000000011</v>
      </c>
      <c r="K31" s="94">
        <f>I31/D31</f>
        <v>1.4328662420382166</v>
      </c>
      <c r="L31" s="38"/>
    </row>
    <row r="32" spans="1:14">
      <c r="A32" s="91"/>
      <c r="B32" s="38">
        <v>30</v>
      </c>
      <c r="C32" s="91">
        <v>2</v>
      </c>
      <c r="D32" s="91"/>
      <c r="E32" s="38">
        <v>263.60000000000002</v>
      </c>
      <c r="F32" s="38">
        <v>242.9</v>
      </c>
      <c r="G32" s="38">
        <v>242.9</v>
      </c>
      <c r="H32" s="38"/>
      <c r="I32" s="93">
        <f t="shared" si="0"/>
        <v>134.30000000000001</v>
      </c>
      <c r="J32" s="38">
        <v>20.700000000000017</v>
      </c>
      <c r="K32" s="94">
        <f>I32/D31</f>
        <v>1.3686624203821658</v>
      </c>
      <c r="L32" s="38"/>
    </row>
    <row r="33" spans="1:12">
      <c r="A33" s="91"/>
      <c r="B33" s="38">
        <v>40</v>
      </c>
      <c r="C33" s="91">
        <v>3</v>
      </c>
      <c r="D33" s="91"/>
      <c r="E33" s="38">
        <v>263.89999999999998</v>
      </c>
      <c r="F33" s="38">
        <v>248.6</v>
      </c>
      <c r="G33" s="38">
        <v>248.6</v>
      </c>
      <c r="H33" s="38"/>
      <c r="I33" s="93">
        <f t="shared" si="0"/>
        <v>140</v>
      </c>
      <c r="J33" s="38">
        <v>15.299999999999983</v>
      </c>
      <c r="K33" s="94">
        <f>I33/D31</f>
        <v>1.4267515923566878</v>
      </c>
      <c r="L33" s="50">
        <f>AVERAGE(K31:K33)</f>
        <v>1.4094267515923569</v>
      </c>
    </row>
    <row r="34" spans="1:12">
      <c r="A34" s="91" t="s">
        <v>116</v>
      </c>
      <c r="B34" s="38">
        <v>37</v>
      </c>
      <c r="C34" s="91">
        <v>1</v>
      </c>
      <c r="D34" s="91"/>
      <c r="E34" s="38">
        <v>266.10000000000002</v>
      </c>
      <c r="F34" s="38">
        <v>245.7</v>
      </c>
      <c r="G34" s="38">
        <v>245.7</v>
      </c>
      <c r="H34" s="38"/>
      <c r="I34" s="93">
        <f t="shared" si="0"/>
        <v>137.1</v>
      </c>
      <c r="J34" s="38">
        <v>20.400000000000034</v>
      </c>
      <c r="K34" s="94">
        <f>I34/D31</f>
        <v>1.3971974522292994</v>
      </c>
      <c r="L34" s="38"/>
    </row>
    <row r="35" spans="1:12">
      <c r="A35" s="91"/>
      <c r="B35" s="38">
        <v>34</v>
      </c>
      <c r="C35" s="91">
        <v>2</v>
      </c>
      <c r="D35" s="91"/>
      <c r="E35" s="38">
        <v>286</v>
      </c>
      <c r="F35" s="38">
        <v>260.60000000000002</v>
      </c>
      <c r="G35" s="38">
        <v>260.60000000000002</v>
      </c>
      <c r="H35" s="38"/>
      <c r="I35" s="93">
        <f t="shared" si="0"/>
        <v>152.00000000000003</v>
      </c>
      <c r="J35" s="38">
        <v>25.399999999999977</v>
      </c>
      <c r="K35" s="50">
        <v>1.5490445859872615</v>
      </c>
      <c r="L35" s="38"/>
    </row>
    <row r="36" spans="1:12">
      <c r="A36" s="91"/>
      <c r="B36" s="38">
        <v>31</v>
      </c>
      <c r="C36" s="91">
        <v>3</v>
      </c>
      <c r="D36" s="91"/>
      <c r="E36" s="38">
        <v>278.60000000000002</v>
      </c>
      <c r="F36" s="38">
        <v>253.9</v>
      </c>
      <c r="G36" s="38">
        <v>253.9</v>
      </c>
      <c r="H36" s="38"/>
      <c r="I36" s="93">
        <f t="shared" si="0"/>
        <v>145.30000000000001</v>
      </c>
      <c r="J36" s="38">
        <v>24.700000000000017</v>
      </c>
      <c r="K36" s="50">
        <v>1.4807643312101912</v>
      </c>
      <c r="L36" s="50">
        <f>AVERAGE(K34:K36)</f>
        <v>1.4756687898089174</v>
      </c>
    </row>
    <row r="37" spans="1:12">
      <c r="A37" s="91" t="s">
        <v>117</v>
      </c>
      <c r="B37" s="38">
        <v>28</v>
      </c>
      <c r="C37" s="91">
        <v>1</v>
      </c>
      <c r="D37" s="91"/>
      <c r="E37" s="38">
        <v>288.2</v>
      </c>
      <c r="F37" s="38">
        <v>253.1</v>
      </c>
      <c r="G37" s="38">
        <v>253.1</v>
      </c>
      <c r="H37" s="38"/>
      <c r="I37" s="93">
        <f t="shared" si="0"/>
        <v>144.5</v>
      </c>
      <c r="J37" s="38">
        <v>35.099999999999994</v>
      </c>
      <c r="K37" s="50">
        <v>1.4726114649681528</v>
      </c>
      <c r="L37" s="38"/>
    </row>
    <row r="38" spans="1:12">
      <c r="A38" s="91"/>
      <c r="B38" s="38">
        <v>27</v>
      </c>
      <c r="C38" s="91">
        <v>2</v>
      </c>
      <c r="D38" s="91"/>
      <c r="E38" s="38">
        <v>282.8</v>
      </c>
      <c r="F38" s="38">
        <v>244</v>
      </c>
      <c r="G38" s="38">
        <v>244</v>
      </c>
      <c r="H38" s="38"/>
      <c r="I38" s="93">
        <f t="shared" si="0"/>
        <v>135.4</v>
      </c>
      <c r="J38" s="38">
        <v>38.800000000000011</v>
      </c>
      <c r="K38" s="50">
        <v>1.3798726114649682</v>
      </c>
      <c r="L38" s="38"/>
    </row>
    <row r="39" spans="1:12">
      <c r="A39" s="91"/>
      <c r="B39" s="38">
        <v>47</v>
      </c>
      <c r="C39" s="91">
        <v>3</v>
      </c>
      <c r="D39" s="91"/>
      <c r="E39" s="38">
        <v>287.60000000000002</v>
      </c>
      <c r="F39" s="38">
        <v>245</v>
      </c>
      <c r="G39" s="38">
        <v>245</v>
      </c>
      <c r="H39" s="38"/>
      <c r="I39" s="93">
        <f t="shared" si="0"/>
        <v>136.4</v>
      </c>
      <c r="J39" s="38">
        <v>42.600000000000023</v>
      </c>
      <c r="K39" s="50">
        <v>1.390063694267516</v>
      </c>
      <c r="L39" s="50">
        <f>AVERAGE(K37:K39)</f>
        <v>1.4141825902335456</v>
      </c>
    </row>
    <row r="40" spans="1:12">
      <c r="A40" s="91" t="s">
        <v>118</v>
      </c>
      <c r="B40" s="38">
        <v>44</v>
      </c>
      <c r="C40" s="91">
        <v>1</v>
      </c>
      <c r="D40" s="91"/>
      <c r="E40" s="38">
        <v>281.3</v>
      </c>
      <c r="F40" s="38">
        <v>239.2</v>
      </c>
      <c r="G40" s="38">
        <v>239.2</v>
      </c>
      <c r="H40" s="38"/>
      <c r="I40" s="93">
        <f t="shared" si="0"/>
        <v>130.6</v>
      </c>
      <c r="J40" s="38">
        <v>42.100000000000023</v>
      </c>
      <c r="K40" s="50">
        <v>1.3309554140127389</v>
      </c>
      <c r="L40" s="38"/>
    </row>
    <row r="41" spans="1:12">
      <c r="A41" s="91"/>
      <c r="B41" s="38">
        <v>41</v>
      </c>
      <c r="C41" s="91">
        <v>2</v>
      </c>
      <c r="D41" s="91"/>
      <c r="E41" s="38">
        <v>274.2</v>
      </c>
      <c r="F41" s="38">
        <v>234</v>
      </c>
      <c r="G41" s="38">
        <v>234</v>
      </c>
      <c r="H41" s="38"/>
      <c r="I41" s="93">
        <f t="shared" si="0"/>
        <v>125.4</v>
      </c>
      <c r="J41" s="38">
        <v>40.199999999999989</v>
      </c>
      <c r="K41" s="50">
        <v>1.2779617834394905</v>
      </c>
      <c r="L41" s="38"/>
    </row>
    <row r="42" spans="1:12">
      <c r="A42" s="91"/>
      <c r="B42" s="38">
        <v>38</v>
      </c>
      <c r="C42" s="91">
        <v>3</v>
      </c>
      <c r="D42" s="91"/>
      <c r="E42" s="38">
        <v>276.2</v>
      </c>
      <c r="F42" s="38">
        <v>235.1</v>
      </c>
      <c r="G42" s="38">
        <v>235.1</v>
      </c>
      <c r="H42" s="38"/>
      <c r="I42" s="93">
        <f t="shared" si="0"/>
        <v>126.5</v>
      </c>
      <c r="J42" s="38">
        <v>41.099999999999994</v>
      </c>
      <c r="K42" s="50">
        <v>1.2891719745222929</v>
      </c>
      <c r="L42" s="50">
        <f>AVERAGE(K40:K42)</f>
        <v>1.2993630573248407</v>
      </c>
    </row>
    <row r="43" spans="1:12">
      <c r="A43" s="91" t="s">
        <v>119</v>
      </c>
      <c r="B43" s="38">
        <v>35</v>
      </c>
      <c r="C43" s="91">
        <v>1</v>
      </c>
      <c r="D43" s="91"/>
      <c r="E43" s="38">
        <v>284.5</v>
      </c>
      <c r="F43" s="38">
        <v>241</v>
      </c>
      <c r="G43" s="38">
        <v>241</v>
      </c>
      <c r="H43" s="38"/>
      <c r="I43" s="93">
        <f t="shared" si="0"/>
        <v>132.4</v>
      </c>
      <c r="J43" s="38">
        <v>43.5</v>
      </c>
      <c r="K43" s="50">
        <v>1.34929936305732</v>
      </c>
      <c r="L43" s="38"/>
    </row>
    <row r="44" spans="1:12">
      <c r="A44" s="91"/>
      <c r="B44" s="38">
        <v>32</v>
      </c>
      <c r="C44" s="91">
        <v>2</v>
      </c>
      <c r="D44" s="91"/>
      <c r="E44" s="38">
        <v>285.89999999999998</v>
      </c>
      <c r="F44" s="38">
        <v>241.8</v>
      </c>
      <c r="G44" s="38">
        <v>241.8</v>
      </c>
      <c r="H44" s="38"/>
      <c r="I44" s="93">
        <f t="shared" si="0"/>
        <v>133.20000000000002</v>
      </c>
      <c r="J44" s="38">
        <v>44.099999999999966</v>
      </c>
      <c r="K44" s="50">
        <v>1.3574522292993632</v>
      </c>
      <c r="L44" s="38"/>
    </row>
    <row r="45" spans="1:12">
      <c r="A45" s="91"/>
      <c r="B45" s="38">
        <v>29</v>
      </c>
      <c r="C45" s="91">
        <v>3</v>
      </c>
      <c r="D45" s="91"/>
      <c r="E45" s="38">
        <v>281.89999999999998</v>
      </c>
      <c r="F45" s="38">
        <v>240.1</v>
      </c>
      <c r="G45" s="38">
        <v>240.1</v>
      </c>
      <c r="H45" s="38"/>
      <c r="I45" s="93">
        <f t="shared" si="0"/>
        <v>131.5</v>
      </c>
      <c r="J45" s="38">
        <v>41.799999999999983</v>
      </c>
      <c r="K45" s="50">
        <v>1.3401273885350318</v>
      </c>
      <c r="L45" s="50">
        <f>AVERAGE(K43:K45)</f>
        <v>1.3489596602972382</v>
      </c>
    </row>
    <row r="46" spans="1:12">
      <c r="A46" s="91" t="s">
        <v>120</v>
      </c>
      <c r="B46" s="38">
        <v>26</v>
      </c>
      <c r="C46" s="91">
        <v>1</v>
      </c>
      <c r="D46" s="91"/>
      <c r="E46" s="38">
        <v>282.39999999999998</v>
      </c>
      <c r="F46" s="38">
        <v>239.3</v>
      </c>
      <c r="G46" s="38">
        <v>239.3</v>
      </c>
      <c r="H46" s="38"/>
      <c r="I46" s="93">
        <f t="shared" si="0"/>
        <v>130.70000000000002</v>
      </c>
      <c r="J46" s="38">
        <v>43.099999999999966</v>
      </c>
      <c r="K46" s="50">
        <v>1.3319745222929937</v>
      </c>
      <c r="L46" s="38"/>
    </row>
    <row r="47" spans="1:12">
      <c r="A47" s="91"/>
      <c r="B47" s="38">
        <v>48</v>
      </c>
      <c r="C47" s="91">
        <v>2</v>
      </c>
      <c r="D47" s="91"/>
      <c r="E47" s="38">
        <v>279.60000000000002</v>
      </c>
      <c r="F47" s="38">
        <v>234</v>
      </c>
      <c r="G47" s="38">
        <v>234</v>
      </c>
      <c r="H47" s="38"/>
      <c r="I47" s="93">
        <f t="shared" si="0"/>
        <v>125.4</v>
      </c>
      <c r="J47" s="38">
        <v>45.600000000000023</v>
      </c>
      <c r="K47" s="50">
        <v>1.2779617834394905</v>
      </c>
      <c r="L47" s="38"/>
    </row>
    <row r="48" spans="1:12">
      <c r="A48" s="91"/>
      <c r="B48" s="38">
        <v>45</v>
      </c>
      <c r="C48" s="91">
        <v>3</v>
      </c>
      <c r="D48" s="91"/>
      <c r="E48" s="38">
        <v>282.7</v>
      </c>
      <c r="F48" s="38">
        <v>237.1</v>
      </c>
      <c r="G48" s="38">
        <v>237.1</v>
      </c>
      <c r="H48" s="38"/>
      <c r="I48" s="93">
        <f t="shared" si="0"/>
        <v>128.5</v>
      </c>
      <c r="J48" s="38">
        <v>45.599999999999994</v>
      </c>
      <c r="K48" s="50">
        <v>1.3095541401273885</v>
      </c>
      <c r="L48" s="50">
        <f>AVERAGE(K46:K48)</f>
        <v>1.3064968152866241</v>
      </c>
    </row>
    <row r="49" spans="1:12">
      <c r="A49" s="91" t="s">
        <v>121</v>
      </c>
      <c r="B49" s="38">
        <v>42</v>
      </c>
      <c r="C49" s="91">
        <v>1</v>
      </c>
      <c r="D49" s="91"/>
      <c r="E49" s="38">
        <v>283.10000000000002</v>
      </c>
      <c r="F49" s="38">
        <v>235.6</v>
      </c>
      <c r="G49" s="38">
        <v>235.6</v>
      </c>
      <c r="H49" s="38"/>
      <c r="I49" s="93">
        <f t="shared" si="0"/>
        <v>127</v>
      </c>
      <c r="J49" s="38">
        <v>47.500000000000028</v>
      </c>
      <c r="K49" s="50">
        <v>1.2942675159235668</v>
      </c>
      <c r="L49" s="174"/>
    </row>
    <row r="50" spans="1:12">
      <c r="A50" s="91"/>
      <c r="B50" s="38">
        <v>39</v>
      </c>
      <c r="C50" s="91">
        <v>2</v>
      </c>
      <c r="D50" s="91"/>
      <c r="E50" s="38">
        <v>277.2</v>
      </c>
      <c r="F50" s="38">
        <v>231.4</v>
      </c>
      <c r="G50" s="38">
        <v>231.4</v>
      </c>
      <c r="H50" s="38"/>
      <c r="I50" s="93">
        <f t="shared" si="0"/>
        <v>122.80000000000001</v>
      </c>
      <c r="J50" s="38">
        <v>45.799999999999983</v>
      </c>
      <c r="K50" s="50">
        <v>1.2514649681528665</v>
      </c>
      <c r="L50" s="38"/>
    </row>
    <row r="51" spans="1:12">
      <c r="A51" s="91"/>
      <c r="B51" s="38">
        <v>36</v>
      </c>
      <c r="C51" s="91">
        <v>3</v>
      </c>
      <c r="D51" s="91"/>
      <c r="E51" s="38">
        <v>280.8</v>
      </c>
      <c r="F51" s="38">
        <v>233.6</v>
      </c>
      <c r="G51" s="38">
        <v>233.6</v>
      </c>
      <c r="H51" s="38"/>
      <c r="I51" s="93">
        <f t="shared" si="0"/>
        <v>125</v>
      </c>
      <c r="J51" s="38">
        <v>47.200000000000017</v>
      </c>
      <c r="K51" s="50">
        <v>1.2738853503184713</v>
      </c>
      <c r="L51" s="50">
        <f>AVERAGE(K49:K51)</f>
        <v>1.2732059447983015</v>
      </c>
    </row>
    <row r="52" spans="1:12">
      <c r="A52" s="91" t="s">
        <v>122</v>
      </c>
      <c r="B52" s="38">
        <v>33</v>
      </c>
      <c r="C52" s="91">
        <v>1</v>
      </c>
      <c r="D52" s="91"/>
      <c r="E52" s="38">
        <v>287.5</v>
      </c>
      <c r="F52" s="38">
        <v>243.4</v>
      </c>
      <c r="G52" s="38">
        <v>243.4</v>
      </c>
      <c r="H52" s="38"/>
      <c r="I52" s="93">
        <f t="shared" si="0"/>
        <v>134.80000000000001</v>
      </c>
      <c r="J52" s="38">
        <v>44.099999999999994</v>
      </c>
      <c r="K52" s="50">
        <v>1.3737579617834397</v>
      </c>
      <c r="L52" s="174"/>
    </row>
    <row r="53" spans="1:12">
      <c r="A53" s="91"/>
      <c r="B53" s="38">
        <v>46</v>
      </c>
      <c r="C53" s="91">
        <v>2</v>
      </c>
      <c r="D53" s="91"/>
      <c r="E53" s="38">
        <v>288.39999999999998</v>
      </c>
      <c r="F53" s="38">
        <v>243.9</v>
      </c>
      <c r="G53" s="38">
        <v>243.9</v>
      </c>
      <c r="H53" s="38"/>
      <c r="I53" s="93">
        <f t="shared" si="0"/>
        <v>135.30000000000001</v>
      </c>
      <c r="J53" s="38">
        <v>44.499999999999972</v>
      </c>
      <c r="K53" s="50">
        <v>1.3788535031847136</v>
      </c>
      <c r="L53" s="38"/>
    </row>
    <row r="54" spans="1:12">
      <c r="A54" s="91"/>
      <c r="B54" s="38">
        <v>43</v>
      </c>
      <c r="C54" s="91">
        <v>3</v>
      </c>
      <c r="D54" s="91"/>
      <c r="E54" s="38">
        <v>290.2</v>
      </c>
      <c r="F54" s="38">
        <v>243.4</v>
      </c>
      <c r="G54" s="38">
        <v>243.4</v>
      </c>
      <c r="H54" s="38"/>
      <c r="I54" s="93">
        <f t="shared" si="0"/>
        <v>134.80000000000001</v>
      </c>
      <c r="J54" s="38">
        <v>46.799999999999983</v>
      </c>
      <c r="K54" s="50">
        <v>1.3737579617834397</v>
      </c>
      <c r="L54" s="50">
        <f>AVERAGE(K52:K54)</f>
        <v>1.3754564755838643</v>
      </c>
    </row>
  </sheetData>
  <mergeCells count="11">
    <mergeCell ref="A11:A13"/>
    <mergeCell ref="B11:B13"/>
    <mergeCell ref="C11:C13"/>
    <mergeCell ref="D11:D13"/>
    <mergeCell ref="L11:L13"/>
    <mergeCell ref="E12:E13"/>
    <mergeCell ref="F12:F13"/>
    <mergeCell ref="H12:H13"/>
    <mergeCell ref="J12:J13"/>
    <mergeCell ref="E11:J11"/>
    <mergeCell ref="K11:K13"/>
  </mergeCells>
  <phoneticPr fontId="12" type="noConversion"/>
  <pageMargins left="0.23622047244094491" right="0.23622047244094491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33"/>
  <sheetViews>
    <sheetView workbookViewId="0">
      <selection activeCell="C6" sqref="C6"/>
    </sheetView>
  </sheetViews>
  <sheetFormatPr defaultRowHeight="12.75"/>
  <cols>
    <col min="4" max="4" width="10.5703125" style="84" customWidth="1"/>
    <col min="8" max="8" width="8.140625" customWidth="1"/>
    <col min="9" max="9" width="8" customWidth="1"/>
    <col min="10" max="12" width="8.7109375" customWidth="1"/>
    <col min="13" max="13" width="7.28515625" customWidth="1"/>
    <col min="14" max="14" width="6.7109375" customWidth="1"/>
  </cols>
  <sheetData>
    <row r="1" spans="1:35" s="110" customFormat="1">
      <c r="A1" s="347" t="s">
        <v>258</v>
      </c>
      <c r="B1" s="108"/>
      <c r="C1" s="108"/>
      <c r="D1" s="109"/>
      <c r="F1" s="111"/>
      <c r="G1" s="111"/>
      <c r="H1" s="112"/>
      <c r="N1" s="111"/>
      <c r="AD1" s="113"/>
      <c r="AI1" s="108"/>
    </row>
    <row r="2" spans="1:35" s="99" customFormat="1">
      <c r="A2" s="98" t="s">
        <v>255</v>
      </c>
      <c r="D2" s="110"/>
      <c r="E2" s="100" t="s">
        <v>256</v>
      </c>
      <c r="F2" s="100"/>
      <c r="G2" s="100"/>
      <c r="H2" s="100"/>
      <c r="I2" s="100"/>
      <c r="J2" s="100"/>
      <c r="K2" s="100"/>
      <c r="L2" s="100"/>
      <c r="M2" s="100"/>
      <c r="N2" s="101"/>
    </row>
    <row r="3" spans="1:35" s="99" customFormat="1">
      <c r="D3" s="110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35" s="99" customFormat="1">
      <c r="D4" s="110"/>
      <c r="N4" s="102"/>
    </row>
    <row r="5" spans="1:35" s="99" customFormat="1">
      <c r="A5" s="100" t="s">
        <v>257</v>
      </c>
      <c r="B5" s="103"/>
      <c r="C5" s="103"/>
      <c r="D5" s="100" t="s">
        <v>259</v>
      </c>
      <c r="I5" s="100" t="s">
        <v>261</v>
      </c>
      <c r="M5" s="100"/>
      <c r="N5" s="102"/>
    </row>
    <row r="6" spans="1:35" s="107" customFormat="1">
      <c r="A6" s="104"/>
      <c r="B6" s="105"/>
      <c r="C6" s="105"/>
      <c r="D6" s="100" t="s">
        <v>260</v>
      </c>
      <c r="F6" s="104"/>
      <c r="G6" s="104"/>
      <c r="H6" s="104"/>
      <c r="I6" s="104"/>
      <c r="L6" s="104"/>
      <c r="M6" s="105"/>
      <c r="N6" s="105"/>
    </row>
    <row r="7" spans="1:35" s="110" customFormat="1" ht="13.5" customHeight="1">
      <c r="A7" s="454" t="s">
        <v>133</v>
      </c>
      <c r="B7" s="454" t="s">
        <v>134</v>
      </c>
      <c r="C7" s="454" t="s">
        <v>135</v>
      </c>
      <c r="D7" s="455" t="s">
        <v>262</v>
      </c>
      <c r="E7" s="456" t="s">
        <v>263</v>
      </c>
      <c r="F7" s="457" t="s">
        <v>264</v>
      </c>
      <c r="G7" s="458" t="s">
        <v>265</v>
      </c>
      <c r="H7" s="454"/>
      <c r="I7" s="454"/>
      <c r="J7" s="454"/>
      <c r="K7" s="454"/>
      <c r="L7" s="454"/>
      <c r="M7" s="454"/>
      <c r="N7" s="454"/>
      <c r="O7" s="454"/>
    </row>
    <row r="8" spans="1:35" s="110" customFormat="1" ht="12.75" customHeight="1">
      <c r="A8" s="454"/>
      <c r="B8" s="454"/>
      <c r="C8" s="454"/>
      <c r="D8" s="455"/>
      <c r="E8" s="456"/>
      <c r="F8" s="457"/>
      <c r="G8" s="458"/>
      <c r="H8" s="459" t="s">
        <v>266</v>
      </c>
      <c r="I8" s="454"/>
      <c r="J8" s="454"/>
      <c r="K8" s="459" t="s">
        <v>267</v>
      </c>
      <c r="L8" s="454"/>
      <c r="M8" s="454"/>
      <c r="N8" s="454"/>
      <c r="O8" s="459" t="s">
        <v>268</v>
      </c>
    </row>
    <row r="9" spans="1:35" s="110" customFormat="1" ht="38.25">
      <c r="A9" s="454"/>
      <c r="B9" s="454"/>
      <c r="C9" s="454"/>
      <c r="D9" s="455"/>
      <c r="E9" s="456"/>
      <c r="F9" s="457"/>
      <c r="G9" s="458"/>
      <c r="H9" s="332" t="s">
        <v>269</v>
      </c>
      <c r="I9" s="333" t="s">
        <v>270</v>
      </c>
      <c r="J9" s="333" t="s">
        <v>494</v>
      </c>
      <c r="K9" s="333" t="s">
        <v>488</v>
      </c>
      <c r="L9" s="333" t="s">
        <v>489</v>
      </c>
      <c r="M9" s="333" t="s">
        <v>271</v>
      </c>
      <c r="N9" s="332" t="s">
        <v>490</v>
      </c>
      <c r="O9" s="454"/>
    </row>
    <row r="10" spans="1:35" s="114" customFormat="1" ht="37.5" customHeight="1">
      <c r="A10" s="454"/>
      <c r="B10" s="454"/>
      <c r="C10" s="454"/>
      <c r="D10" s="455"/>
      <c r="E10" s="319" t="s">
        <v>19</v>
      </c>
      <c r="F10" s="320" t="s">
        <v>3</v>
      </c>
      <c r="G10" s="321" t="s">
        <v>272</v>
      </c>
      <c r="H10" s="322"/>
      <c r="I10" s="319"/>
      <c r="J10" s="319"/>
      <c r="K10" s="319"/>
      <c r="L10" s="319"/>
      <c r="M10" s="319"/>
      <c r="N10" s="322"/>
      <c r="O10" s="323"/>
    </row>
    <row r="11" spans="1:35" s="110" customFormat="1" ht="15.75">
      <c r="A11" s="318"/>
      <c r="B11" s="123">
        <v>1</v>
      </c>
      <c r="C11" s="123">
        <v>1</v>
      </c>
      <c r="D11" s="137">
        <v>42011</v>
      </c>
      <c r="E11" s="136" t="s">
        <v>251</v>
      </c>
      <c r="F11" s="119">
        <f>SUM(H12:J12)</f>
        <v>11.402491355960846</v>
      </c>
      <c r="G11" s="123">
        <v>0.85</v>
      </c>
      <c r="H11" s="127">
        <v>0.1</v>
      </c>
      <c r="I11" s="128">
        <v>0.06</v>
      </c>
      <c r="J11" s="128">
        <v>3.4000000000000002E-2</v>
      </c>
      <c r="K11" s="123"/>
      <c r="L11" s="128">
        <v>3.3000000000000002E-2</v>
      </c>
      <c r="M11" s="128">
        <v>2.1000000000000001E-2</v>
      </c>
      <c r="N11" s="127">
        <v>0.49399999999999999</v>
      </c>
      <c r="O11" s="122"/>
    </row>
    <row r="12" spans="1:35" s="110" customFormat="1" ht="15.75">
      <c r="A12" s="120"/>
      <c r="B12" s="123"/>
      <c r="C12" s="123"/>
      <c r="D12" s="135"/>
      <c r="E12" s="136"/>
      <c r="F12" s="138"/>
      <c r="G12" s="122"/>
      <c r="H12" s="122">
        <f>H11*1000/20.04*1</f>
        <v>4.9900199600798407</v>
      </c>
      <c r="I12" s="122">
        <f>I11*1000/12.16*1</f>
        <v>4.9342105263157894</v>
      </c>
      <c r="J12" s="122">
        <f>J11*1000/23*1</f>
        <v>1.4782608695652173</v>
      </c>
      <c r="K12" s="123" t="s">
        <v>487</v>
      </c>
      <c r="L12" s="124">
        <f>L11*1000/61.01</f>
        <v>0.54089493525651533</v>
      </c>
      <c r="M12" s="124">
        <f>M11*1000/35.46</f>
        <v>0.59221658206429784</v>
      </c>
      <c r="N12" s="122">
        <f>N11*1000/48.03</f>
        <v>10.285238392671246</v>
      </c>
      <c r="O12" s="122">
        <f>J12*10/((H12+I12)*10/2)^0.5</f>
        <v>2.0985419626912281</v>
      </c>
    </row>
    <row r="13" spans="1:35" s="110" customFormat="1" ht="15.75">
      <c r="A13" s="120"/>
      <c r="B13" s="123"/>
      <c r="C13" s="123"/>
      <c r="D13" s="139"/>
      <c r="E13" s="136" t="s">
        <v>273</v>
      </c>
      <c r="F13" s="119">
        <f>SUM(H14:J14)</f>
        <v>21.057442323590806</v>
      </c>
      <c r="G13" s="123">
        <v>1.51</v>
      </c>
      <c r="H13" s="119">
        <v>0.28999999999999998</v>
      </c>
      <c r="I13" s="121">
        <v>0.06</v>
      </c>
      <c r="J13" s="133">
        <v>3.7999999999999999E-2</v>
      </c>
      <c r="K13" s="123"/>
      <c r="L13" s="133">
        <v>2.7E-2</v>
      </c>
      <c r="M13" s="133">
        <v>2.1999999999999999E-2</v>
      </c>
      <c r="N13" s="122">
        <v>0.96299999999999997</v>
      </c>
      <c r="O13" s="122"/>
    </row>
    <row r="14" spans="1:35" s="99" customFormat="1" ht="15.75">
      <c r="A14" s="125"/>
      <c r="B14" s="132"/>
      <c r="C14" s="132"/>
      <c r="D14" s="135"/>
      <c r="E14" s="140"/>
      <c r="F14" s="126"/>
      <c r="G14" s="122"/>
      <c r="H14" s="122">
        <f>H13*1000/20.04*1</f>
        <v>14.471057884231538</v>
      </c>
      <c r="I14" s="122">
        <f>I13*1000/12.16*1</f>
        <v>4.9342105263157894</v>
      </c>
      <c r="J14" s="122">
        <f>J13*1000/23*1</f>
        <v>1.6521739130434783</v>
      </c>
      <c r="K14" s="123" t="s">
        <v>487</v>
      </c>
      <c r="L14" s="124">
        <f>L13*1000/61.01</f>
        <v>0.44255040157351255</v>
      </c>
      <c r="M14" s="124">
        <f>M13*1000/35.46</f>
        <v>0.6204173716864072</v>
      </c>
      <c r="N14" s="122">
        <f>N13*1000/48.03</f>
        <v>20.049968769519051</v>
      </c>
      <c r="O14" s="122">
        <f>J14*10/((H14+I14)*10/2)^0.5</f>
        <v>1.6773007119769694</v>
      </c>
      <c r="P14" s="110"/>
    </row>
    <row r="15" spans="1:35" s="110" customFormat="1" ht="15.75">
      <c r="A15" s="120"/>
      <c r="B15" s="123"/>
      <c r="C15" s="123"/>
      <c r="D15" s="139"/>
      <c r="E15" s="136" t="s">
        <v>252</v>
      </c>
      <c r="F15" s="119">
        <f>SUM(H16:J16)</f>
        <v>21.083176610166394</v>
      </c>
      <c r="G15" s="123">
        <v>1.5649999999999999</v>
      </c>
      <c r="H15" s="119">
        <v>0.26</v>
      </c>
      <c r="I15" s="121">
        <v>6.9000000000000006E-2</v>
      </c>
      <c r="J15" s="128">
        <v>5.6000000000000001E-2</v>
      </c>
      <c r="K15" s="123"/>
      <c r="L15" s="128">
        <v>2.1000000000000001E-2</v>
      </c>
      <c r="M15" s="128">
        <v>3.5000000000000003E-2</v>
      </c>
      <c r="N15" s="127">
        <v>0.95</v>
      </c>
      <c r="O15" s="122"/>
    </row>
    <row r="16" spans="1:35" s="110" customFormat="1" ht="15.75">
      <c r="A16" s="120"/>
      <c r="B16" s="123"/>
      <c r="C16" s="123"/>
      <c r="D16" s="135"/>
      <c r="E16" s="136"/>
      <c r="F16" s="121"/>
      <c r="G16" s="122"/>
      <c r="H16" s="122">
        <f>H15*1000/20.04*1</f>
        <v>12.974051896207586</v>
      </c>
      <c r="I16" s="122">
        <f>I15*1000/12.16*1</f>
        <v>5.6743421052631575</v>
      </c>
      <c r="J16" s="122">
        <f>J15*1000/23*1</f>
        <v>2.4347826086956523</v>
      </c>
      <c r="K16" s="123" t="s">
        <v>487</v>
      </c>
      <c r="L16" s="124">
        <f>L15*1000/61.01</f>
        <v>0.34420586789050978</v>
      </c>
      <c r="M16" s="124">
        <f>M15*1000/35.46</f>
        <v>0.98702763677382965</v>
      </c>
      <c r="N16" s="122">
        <f>N15*1000/48.03</f>
        <v>19.77930460129086</v>
      </c>
      <c r="O16" s="122">
        <f>J16*10/((H16+I16)*10/2)^0.5</f>
        <v>2.5214738625645756</v>
      </c>
    </row>
    <row r="17" spans="1:16" s="110" customFormat="1" ht="15.75">
      <c r="A17" s="120"/>
      <c r="B17" s="123"/>
      <c r="C17" s="123"/>
      <c r="D17" s="139"/>
      <c r="E17" s="136" t="s">
        <v>277</v>
      </c>
      <c r="F17" s="119">
        <f>SUM(H18:J18)</f>
        <v>8.9995386800769168</v>
      </c>
      <c r="G17" s="123">
        <v>0.60499999999999998</v>
      </c>
      <c r="H17" s="122">
        <v>0.125</v>
      </c>
      <c r="I17" s="133">
        <v>3.2000000000000001E-2</v>
      </c>
      <c r="J17" s="133">
        <v>3.0000000000000001E-3</v>
      </c>
      <c r="K17" s="123"/>
      <c r="L17" s="133">
        <v>1.7999999999999999E-2</v>
      </c>
      <c r="M17" s="133">
        <v>2.4E-2</v>
      </c>
      <c r="N17" s="122">
        <v>0.38500000000000001</v>
      </c>
      <c r="O17" s="122"/>
    </row>
    <row r="18" spans="1:16" s="110" customFormat="1" ht="15.75">
      <c r="A18" s="120"/>
      <c r="B18" s="123"/>
      <c r="C18" s="123"/>
      <c r="D18" s="135"/>
      <c r="E18" s="136"/>
      <c r="F18" s="121"/>
      <c r="G18" s="122"/>
      <c r="H18" s="122">
        <f>H17*1000/20.04</f>
        <v>6.2375249500998002</v>
      </c>
      <c r="I18" s="122">
        <f>I17*1000/12.16</f>
        <v>2.6315789473684212</v>
      </c>
      <c r="J18" s="122">
        <f>J17*1000/23</f>
        <v>0.13043478260869565</v>
      </c>
      <c r="K18" s="123" t="s">
        <v>487</v>
      </c>
      <c r="L18" s="124">
        <f>L17*1000/61.01</f>
        <v>0.29503360104900839</v>
      </c>
      <c r="M18" s="124">
        <f>M17*1000/35.46</f>
        <v>0.67681895093062605</v>
      </c>
      <c r="N18" s="122">
        <f>N17*1000/48.03</f>
        <v>8.0158234436810325</v>
      </c>
      <c r="O18" s="122">
        <f>J18*10/((H18+I18)*10/2)^0.5</f>
        <v>0.19587028051154493</v>
      </c>
    </row>
    <row r="19" spans="1:16" s="110" customFormat="1" ht="15.75">
      <c r="A19" s="120"/>
      <c r="B19" s="324"/>
      <c r="C19" s="324"/>
      <c r="D19" s="137"/>
      <c r="E19" s="136" t="s">
        <v>274</v>
      </c>
      <c r="F19" s="119">
        <f>SUM(H20:J20)</f>
        <v>7.0508610924603881</v>
      </c>
      <c r="G19" s="122">
        <v>0.60199999999999998</v>
      </c>
      <c r="H19" s="122">
        <v>5.5E-2</v>
      </c>
      <c r="I19" s="133">
        <v>1.7999999999999999E-2</v>
      </c>
      <c r="J19" s="133">
        <v>6.5000000000000002E-2</v>
      </c>
      <c r="K19" s="123"/>
      <c r="L19" s="133">
        <v>2.4E-2</v>
      </c>
      <c r="M19" s="133">
        <v>3.1E-2</v>
      </c>
      <c r="N19" s="122">
        <v>0.27800000000000002</v>
      </c>
      <c r="O19" s="122"/>
    </row>
    <row r="20" spans="1:16" s="110" customFormat="1" ht="15.75">
      <c r="A20" s="120"/>
      <c r="B20" s="134"/>
      <c r="C20" s="134"/>
      <c r="D20" s="325"/>
      <c r="E20" s="326"/>
      <c r="F20" s="327"/>
      <c r="G20" s="130"/>
      <c r="H20" s="130">
        <f>H19*1000/20.04</f>
        <v>2.7445109780439121</v>
      </c>
      <c r="I20" s="130">
        <f>I19*1000/12.16</f>
        <v>1.4802631578947367</v>
      </c>
      <c r="J20" s="130">
        <f>J19*1000/23</f>
        <v>2.8260869565217392</v>
      </c>
      <c r="K20" s="134" t="s">
        <v>487</v>
      </c>
      <c r="L20" s="131">
        <f>L19*1000/61.01</f>
        <v>0.39337813473201116</v>
      </c>
      <c r="M20" s="131">
        <f>M19*1000/35.46</f>
        <v>0.87422447828539196</v>
      </c>
      <c r="N20" s="130">
        <f>N19*1000/48.03</f>
        <v>5.7880491359566939</v>
      </c>
      <c r="O20" s="130">
        <f>J20*10/((H20+I20)*10/2)^0.5</f>
        <v>6.1489189785844784</v>
      </c>
    </row>
    <row r="21" spans="1:16" s="110" customFormat="1" ht="15.75">
      <c r="A21" s="328"/>
      <c r="B21" s="123"/>
      <c r="C21" s="123"/>
      <c r="D21" s="139"/>
      <c r="E21" s="136" t="s">
        <v>110</v>
      </c>
      <c r="F21" s="119">
        <f>SUM(H22:J22)</f>
        <v>44.483405614400489</v>
      </c>
      <c r="G21" s="122">
        <v>3.14</v>
      </c>
      <c r="H21" s="119">
        <v>0.215</v>
      </c>
      <c r="I21" s="121">
        <v>9.8000000000000004E-2</v>
      </c>
      <c r="J21" s="133">
        <v>0.59099999999999997</v>
      </c>
      <c r="K21" s="123"/>
      <c r="L21" s="133">
        <v>1.4999999999999999E-2</v>
      </c>
      <c r="M21" s="133">
        <v>0.66200000000000003</v>
      </c>
      <c r="N21" s="122">
        <v>1.31</v>
      </c>
      <c r="O21" s="122"/>
    </row>
    <row r="22" spans="1:16" s="99" customFormat="1" ht="15.75">
      <c r="A22" s="329"/>
      <c r="B22" s="123">
        <v>2</v>
      </c>
      <c r="C22" s="123">
        <v>1</v>
      </c>
      <c r="D22" s="135"/>
      <c r="E22" s="140"/>
      <c r="F22" s="126"/>
      <c r="G22" s="122"/>
      <c r="H22" s="127">
        <f>H21*1000/20.04</f>
        <v>10.728542914171657</v>
      </c>
      <c r="I22" s="127">
        <f>I21*1000/12.16</f>
        <v>8.0592105263157894</v>
      </c>
      <c r="J22" s="127">
        <f>J21*1000/23</f>
        <v>25.695652173913043</v>
      </c>
      <c r="K22" s="123" t="s">
        <v>487</v>
      </c>
      <c r="L22" s="129">
        <f>L21*1000/61.01</f>
        <v>0.24586133420750697</v>
      </c>
      <c r="M22" s="129">
        <f>M21*1000/35.46</f>
        <v>18.668922729836435</v>
      </c>
      <c r="N22" s="127">
        <f>N21*1000/48.03</f>
        <v>27.274620029148448</v>
      </c>
      <c r="O22" s="122">
        <f>J22*10/((H22+I22)*10/2)^0.5</f>
        <v>26.511678017759138</v>
      </c>
      <c r="P22" s="110"/>
    </row>
    <row r="23" spans="1:16" s="110" customFormat="1" ht="15.75">
      <c r="A23" s="330"/>
      <c r="B23" s="123"/>
      <c r="C23" s="123"/>
      <c r="D23" s="139"/>
      <c r="E23" s="136" t="s">
        <v>111</v>
      </c>
      <c r="F23" s="119">
        <f>SUM(H24:J24)</f>
        <v>19.857194649602398</v>
      </c>
      <c r="G23" s="122">
        <v>1.42</v>
      </c>
      <c r="H23" s="119">
        <v>0.23</v>
      </c>
      <c r="I23" s="121">
        <v>0.03</v>
      </c>
      <c r="J23" s="128">
        <v>0.13600000000000001</v>
      </c>
      <c r="K23" s="123"/>
      <c r="L23" s="128">
        <v>1.4999999999999999E-2</v>
      </c>
      <c r="M23" s="128">
        <v>7.6999999999999999E-2</v>
      </c>
      <c r="N23" s="127">
        <v>0.84</v>
      </c>
      <c r="O23" s="122"/>
    </row>
    <row r="24" spans="1:16" s="99" customFormat="1" ht="15.75">
      <c r="A24" s="329"/>
      <c r="B24" s="132"/>
      <c r="C24" s="132"/>
      <c r="D24" s="135"/>
      <c r="E24" s="140"/>
      <c r="F24" s="121"/>
      <c r="G24" s="122"/>
      <c r="H24" s="127">
        <f>H23*1000/20.04</f>
        <v>11.477045908183634</v>
      </c>
      <c r="I24" s="127">
        <f>I23*1000/12.16</f>
        <v>2.4671052631578947</v>
      </c>
      <c r="J24" s="127">
        <f>J23*1000/23</f>
        <v>5.9130434782608692</v>
      </c>
      <c r="K24" s="123" t="s">
        <v>487</v>
      </c>
      <c r="L24" s="129">
        <f>L23*1000/61.01</f>
        <v>0.24586133420750697</v>
      </c>
      <c r="M24" s="129">
        <f>M23*1000/35.46</f>
        <v>2.1714608009024254</v>
      </c>
      <c r="N24" s="127">
        <f>N23*1000/48.03</f>
        <v>17.489069331667707</v>
      </c>
      <c r="O24" s="122">
        <f>J24*10/((H24+I24)*10/2)^0.5</f>
        <v>7.0815777706850556</v>
      </c>
      <c r="P24" s="110"/>
    </row>
    <row r="25" spans="1:16" s="110" customFormat="1" ht="15.75">
      <c r="A25" s="330"/>
      <c r="B25" s="123"/>
      <c r="C25" s="123"/>
      <c r="D25" s="139"/>
      <c r="E25" s="136" t="s">
        <v>275</v>
      </c>
      <c r="F25" s="119">
        <f>SUM(H26:J26)</f>
        <v>3.3647818778918133</v>
      </c>
      <c r="G25" s="122">
        <v>0.23499999999999999</v>
      </c>
      <c r="H25" s="127">
        <v>2.5000000000000001E-2</v>
      </c>
      <c r="I25" s="128">
        <v>1.2E-2</v>
      </c>
      <c r="J25" s="128">
        <v>2.5999999999999999E-2</v>
      </c>
      <c r="K25" s="123"/>
      <c r="L25" s="128">
        <v>2.7E-2</v>
      </c>
      <c r="M25" s="128">
        <v>4.4999999999999998E-2</v>
      </c>
      <c r="N25" s="127">
        <v>0.08</v>
      </c>
      <c r="O25" s="122"/>
    </row>
    <row r="26" spans="1:16" s="99" customFormat="1" ht="15.75">
      <c r="A26" s="329"/>
      <c r="B26" s="132"/>
      <c r="C26" s="132"/>
      <c r="D26" s="135"/>
      <c r="E26" s="140"/>
      <c r="F26" s="121"/>
      <c r="G26" s="122"/>
      <c r="H26" s="127">
        <f>H25*1000/20.04</f>
        <v>1.2475049900199602</v>
      </c>
      <c r="I26" s="127">
        <f>I25*1000/12.16</f>
        <v>0.98684210526315785</v>
      </c>
      <c r="J26" s="127">
        <f>J25*1000/23</f>
        <v>1.1304347826086956</v>
      </c>
      <c r="K26" s="123" t="s">
        <v>487</v>
      </c>
      <c r="L26" s="129">
        <f>L25*1000/61.01</f>
        <v>0.44255040157351255</v>
      </c>
      <c r="M26" s="129">
        <f>M25*1000/35.46</f>
        <v>1.2690355329949239</v>
      </c>
      <c r="N26" s="127">
        <f>N25*1000/48.03</f>
        <v>1.6656256506350198</v>
      </c>
      <c r="O26" s="122">
        <f>J26*10/((H26+I26)*10/2)^0.5</f>
        <v>3.382090230914101</v>
      </c>
      <c r="P26" s="110"/>
    </row>
    <row r="27" spans="1:16" s="110" customFormat="1" ht="15.75">
      <c r="A27" s="330"/>
      <c r="B27" s="123"/>
      <c r="C27" s="123"/>
      <c r="D27" s="137"/>
      <c r="E27" s="136" t="s">
        <v>253</v>
      </c>
      <c r="F27" s="119">
        <f>SUM(H28:J28)</f>
        <v>3.9621089628523274</v>
      </c>
      <c r="G27" s="133">
        <v>0.27</v>
      </c>
      <c r="H27" s="127">
        <v>0.03</v>
      </c>
      <c r="I27" s="133">
        <v>1.2E-2</v>
      </c>
      <c r="J27" s="128">
        <v>3.4000000000000002E-2</v>
      </c>
      <c r="K27" s="123"/>
      <c r="L27" s="128">
        <v>2.1000000000000001E-2</v>
      </c>
      <c r="M27" s="128">
        <v>5.1999999999999998E-2</v>
      </c>
      <c r="N27" s="127">
        <v>0.105</v>
      </c>
      <c r="O27" s="122"/>
    </row>
    <row r="28" spans="1:16" s="99" customFormat="1" ht="15.75">
      <c r="A28" s="329"/>
      <c r="B28" s="132"/>
      <c r="C28" s="132"/>
      <c r="D28" s="135"/>
      <c r="E28" s="140"/>
      <c r="F28" s="138"/>
      <c r="G28" s="122"/>
      <c r="H28" s="127">
        <f>H27*1000/20.04</f>
        <v>1.4970059880239521</v>
      </c>
      <c r="I28" s="127">
        <f>I27*1000/12.16</f>
        <v>0.98684210526315785</v>
      </c>
      <c r="J28" s="127">
        <f>J27*1000/23</f>
        <v>1.4782608695652173</v>
      </c>
      <c r="K28" s="123" t="s">
        <v>487</v>
      </c>
      <c r="L28" s="129">
        <f>L27*1000/61.01</f>
        <v>0.34420586789050978</v>
      </c>
      <c r="M28" s="129">
        <f>M27*1000/35.46</f>
        <v>1.4664410603496898</v>
      </c>
      <c r="N28" s="127">
        <f>N27*1000/48.03</f>
        <v>2.1861336664584634</v>
      </c>
      <c r="O28" s="122">
        <f>J28*10/((H28+I28)*10/2)^0.5</f>
        <v>4.1947256621785884</v>
      </c>
      <c r="P28" s="110"/>
    </row>
    <row r="29" spans="1:16" s="110" customFormat="1" ht="15.75">
      <c r="A29" s="330"/>
      <c r="B29" s="123"/>
      <c r="C29" s="123"/>
      <c r="D29" s="139"/>
      <c r="E29" s="136" t="s">
        <v>254</v>
      </c>
      <c r="F29" s="119">
        <f>SUM(H30:J30)</f>
        <v>15.766853592585996</v>
      </c>
      <c r="G29" s="133">
        <v>1.1599999999999999</v>
      </c>
      <c r="H29" s="119">
        <v>0.155</v>
      </c>
      <c r="I29" s="133">
        <v>0.03</v>
      </c>
      <c r="J29" s="128">
        <v>0.128</v>
      </c>
      <c r="K29" s="123"/>
      <c r="L29" s="128">
        <v>2.4E-2</v>
      </c>
      <c r="M29" s="128">
        <v>5.6000000000000001E-2</v>
      </c>
      <c r="N29" s="127">
        <v>0.66500000000000004</v>
      </c>
      <c r="O29" s="122"/>
    </row>
    <row r="30" spans="1:16" s="99" customFormat="1" ht="15.75">
      <c r="A30" s="329"/>
      <c r="B30" s="132"/>
      <c r="C30" s="132"/>
      <c r="D30" s="135"/>
      <c r="E30" s="140"/>
      <c r="F30" s="126"/>
      <c r="G30" s="122"/>
      <c r="H30" s="127">
        <f>H29*1000/20.04</f>
        <v>7.7345309381237533</v>
      </c>
      <c r="I30" s="127">
        <f>I29*1000/12.16</f>
        <v>2.4671052631578947</v>
      </c>
      <c r="J30" s="127">
        <f>J29*1000/23</f>
        <v>5.5652173913043477</v>
      </c>
      <c r="K30" s="134" t="s">
        <v>487</v>
      </c>
      <c r="L30" s="129">
        <f>L29*1000/61.01</f>
        <v>0.39337813473201116</v>
      </c>
      <c r="M30" s="129">
        <f>M29*1000/35.46</f>
        <v>1.5792442188381275</v>
      </c>
      <c r="N30" s="127">
        <f>N29*1000/48.03</f>
        <v>13.845513220903602</v>
      </c>
      <c r="O30" s="122">
        <f>J30*10/((H30+I30)*10/2)^0.5</f>
        <v>7.7922381175682149</v>
      </c>
      <c r="P30" s="110"/>
    </row>
    <row r="31" spans="1:16" s="110" customFormat="1" ht="15.75">
      <c r="A31" s="330"/>
      <c r="B31" s="123"/>
      <c r="C31" s="123"/>
      <c r="D31" s="139"/>
      <c r="E31" s="136" t="s">
        <v>276</v>
      </c>
      <c r="F31" s="119">
        <f>SUM(H32:J32)</f>
        <v>15.766853592585996</v>
      </c>
      <c r="G31" s="133">
        <v>1.1599999999999999</v>
      </c>
      <c r="H31" s="119">
        <v>0.155</v>
      </c>
      <c r="I31" s="133">
        <v>0.03</v>
      </c>
      <c r="J31" s="128">
        <v>0.128</v>
      </c>
      <c r="K31" s="123"/>
      <c r="L31" s="128">
        <v>2.4E-2</v>
      </c>
      <c r="M31" s="128">
        <v>5.6000000000000001E-2</v>
      </c>
      <c r="N31" s="127">
        <v>0.66500000000000004</v>
      </c>
      <c r="O31" s="122"/>
    </row>
    <row r="32" spans="1:16" s="99" customFormat="1" ht="15.75">
      <c r="A32" s="331"/>
      <c r="B32" s="132"/>
      <c r="C32" s="132"/>
      <c r="D32" s="135"/>
      <c r="E32" s="140"/>
      <c r="F32" s="126"/>
      <c r="G32" s="122"/>
      <c r="H32" s="127">
        <f>H31*1000/20.04</f>
        <v>7.7345309381237533</v>
      </c>
      <c r="I32" s="127">
        <f>I31*1000/12.16</f>
        <v>2.4671052631578947</v>
      </c>
      <c r="J32" s="127">
        <f>J31*1000/23</f>
        <v>5.5652173913043477</v>
      </c>
      <c r="K32" s="123" t="s">
        <v>487</v>
      </c>
      <c r="L32" s="129">
        <f>L31*1000/61.01</f>
        <v>0.39337813473201116</v>
      </c>
      <c r="M32" s="129">
        <f>M31*1000/35.46</f>
        <v>1.5792442188381275</v>
      </c>
      <c r="N32" s="127">
        <f>N31*1000/48.03</f>
        <v>13.845513220903602</v>
      </c>
      <c r="O32" s="122">
        <f>J32*10/((H32+I32)*10/2)^0.5</f>
        <v>7.7922381175682149</v>
      </c>
      <c r="P32" s="110"/>
    </row>
    <row r="33" spans="1:15" s="110" customFormat="1">
      <c r="A33" s="115"/>
      <c r="B33" s="115"/>
      <c r="C33" s="115"/>
      <c r="D33" s="116"/>
      <c r="E33" s="115"/>
      <c r="F33" s="117"/>
      <c r="G33" s="118"/>
      <c r="H33" s="118"/>
      <c r="I33" s="115"/>
      <c r="J33" s="115"/>
      <c r="K33" s="115"/>
      <c r="L33" s="115"/>
      <c r="M33" s="115"/>
      <c r="N33" s="118"/>
      <c r="O33" s="115"/>
    </row>
  </sheetData>
  <mergeCells count="11">
    <mergeCell ref="F7:F9"/>
    <mergeCell ref="G7:G9"/>
    <mergeCell ref="H7:O7"/>
    <mergeCell ref="H8:J8"/>
    <mergeCell ref="K8:N8"/>
    <mergeCell ref="O8:O9"/>
    <mergeCell ref="A7:A10"/>
    <mergeCell ref="B7:B10"/>
    <mergeCell ref="C7:C10"/>
    <mergeCell ref="D7:D10"/>
    <mergeCell ref="E7:E9"/>
  </mergeCells>
  <phoneticPr fontId="9" type="noConversion"/>
  <pageMargins left="0.75" right="0.75" top="1" bottom="1" header="0.5" footer="0.5"/>
  <pageSetup paperSize="9" orientation="landscape" r:id="rId1"/>
  <headerFooter alignWithMargins="0"/>
  <legacyDrawing r:id="rId2"/>
  <oleObjects>
    <oleObject progId="Equation.3" shapeId="1025" r:id="rId3"/>
    <oleObject progId="Equation.3" shapeId="1026" r:id="rId4"/>
    <oleObject progId="Equation.3" shapeId="1027" r:id="rId5"/>
    <oleObject progId="Equation.3" shapeId="1028" r:id="rId6"/>
    <oleObject progId="Equation.3" shapeId="1029" r:id="rId7"/>
    <oleObject progId="Equation.3" shapeId="1030" r:id="rId8"/>
    <oleObject progId="Equation.3" shapeId="1031" r:id="rId9"/>
    <oleObject progId="Equation.3" shapeId="1032" r:id="rId10"/>
    <oleObject progId="Equation.3" shapeId="1033" r:id="rId11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Title</vt:lpstr>
      <vt:lpstr>daily_weather_data</vt:lpstr>
      <vt:lpstr>consolidated_soil_moisture_TDR</vt:lpstr>
      <vt:lpstr>soil_moisture_mungbean</vt:lpstr>
      <vt:lpstr>Soil moisture_wheat</vt:lpstr>
      <vt:lpstr>Field_Capacity</vt:lpstr>
      <vt:lpstr>infiltration_rate</vt:lpstr>
      <vt:lpstr>soil_bulk_density</vt:lpstr>
      <vt:lpstr>soil_chemical_analyses</vt:lpstr>
      <vt:lpstr>Groundwater_level</vt:lpstr>
      <vt:lpstr>GW_Fall_2015</vt:lpstr>
      <vt:lpstr>crop_phenology_mungbean</vt:lpstr>
      <vt:lpstr>crop_phenology_wheat</vt:lpstr>
      <vt:lpstr>irrigation_regime</vt:lpstr>
      <vt:lpstr>farming practic</vt:lpstr>
      <vt:lpstr>yield_mungbean</vt:lpstr>
      <vt:lpstr>Biomass_mungbean</vt:lpstr>
      <vt:lpstr>LAI_mungbean</vt:lpstr>
      <vt:lpstr>Economic_assess_mungbean</vt:lpstr>
      <vt:lpstr>Kc_mungbean</vt:lpstr>
      <vt:lpstr>ET_Yield_Water_Productivity</vt:lpstr>
      <vt:lpstr>calibration_07_08_2015</vt:lpstr>
      <vt:lpstr>Sheet1</vt:lpstr>
    </vt:vector>
  </TitlesOfParts>
  <Company>IWMI-CAC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IWMI-GIS</dc:creator>
  <cp:lastModifiedBy>Tulkun</cp:lastModifiedBy>
  <dcterms:created xsi:type="dcterms:W3CDTF">2005-06-17T09:34:01Z</dcterms:created>
  <dcterms:modified xsi:type="dcterms:W3CDTF">2015-12-22T09:26:28Z</dcterms:modified>
</cp:coreProperties>
</file>